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ЭтаКнига" defaultThemeVersion="124226"/>
  <mc:AlternateContent xmlns:mc="http://schemas.openxmlformats.org/markup-compatibility/2006">
    <mc:Choice Requires="x15">
      <x15ac:absPath xmlns:x15ac="http://schemas.microsoft.com/office/spreadsheetml/2010/11/ac" url="C:\Users\Silaeal1\AppData\Local\Microsoft\Windows\INetCache\Content.Outlook\G9JTGH8P\"/>
    </mc:Choice>
  </mc:AlternateContent>
  <xr:revisionPtr revIDLastSave="0" documentId="13_ncr:1_{C76B4AD0-4F3C-445D-9CA9-E425C2D9D616}" xr6:coauthVersionLast="44" xr6:coauthVersionMax="44" xr10:uidLastSave="{00000000-0000-0000-0000-000000000000}"/>
  <bookViews>
    <workbookView xWindow="-120" yWindow="-120" windowWidth="25440" windowHeight="1539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ТЭЦ-4 Б1_П4" sheetId="87" r:id="rId18"/>
    <sheet name="ЧТЭЦ-4 Б1_П5" sheetId="88" r:id="rId19"/>
    <sheet name="ЧТЭЦ-4 Б2_П4" sheetId="89" r:id="rId20"/>
    <sheet name="ЧТЭЦ-4 Б2_П5" sheetId="90" r:id="rId21"/>
    <sheet name="ЧТЭЦ-4 Б3_П4" sheetId="91" r:id="rId22"/>
    <sheet name="ЧТЭЦ-4 Б3_П5" sheetId="92" r:id="rId23"/>
    <sheet name="ТТЭЦ-1 ДМ_П4" sheetId="61" r:id="rId24"/>
    <sheet name="ТТЭЦ-1 ДМ_П5" sheetId="62" r:id="rId25"/>
    <sheet name="ТТЭЦ-1 НМ_П4" sheetId="63" r:id="rId26"/>
    <sheet name="ТТЭЦ-1 НМ_П5" sheetId="64" r:id="rId27"/>
    <sheet name="ТТЭЦ-2_П4" sheetId="59" r:id="rId28"/>
    <sheet name="ТТЭЦ-2_П5" sheetId="60" r:id="rId29"/>
    <sheet name="НГРЭС Б1_П4" sheetId="65" r:id="rId30"/>
    <sheet name="НГРЭС Б1_П5" sheetId="66" r:id="rId31"/>
    <sheet name="НГРЭС Б2_П4" sheetId="67" r:id="rId32"/>
    <sheet name="НГРЭС Б2_П5" sheetId="68" r:id="rId33"/>
    <sheet name="НГРЭС Б3_П4" sheetId="69" r:id="rId34"/>
    <sheet name="НГРЭС Б3_П5" sheetId="70"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ДМ_П4'!$A$1:$F$197</definedName>
    <definedName name="_xlnm.Print_Area" localSheetId="4">'АТЭЦ ДМ_П5'!$A$1:$I$49</definedName>
    <definedName name="_xlnm.Print_Area" localSheetId="5">'АТЭЦ НМ_П4'!$A$1:$F$197</definedName>
    <definedName name="_xlnm.Print_Area" localSheetId="6">'АТЭЦ НМ_П5'!$A$1:$I$49</definedName>
    <definedName name="_xlnm.Print_Area" localSheetId="29">'НГРЭС Б1_П4'!$A$1:$F$197</definedName>
    <definedName name="_xlnm.Print_Area" localSheetId="30">'НГРЭС Б1_П5'!$A$1:$I$49</definedName>
    <definedName name="_xlnm.Print_Area" localSheetId="31">'НГРЭС Б2_П4'!$A$1:$F$197</definedName>
    <definedName name="_xlnm.Print_Area" localSheetId="32">'НГРЭС Б2_П5'!$A$1:$I$49</definedName>
    <definedName name="_xlnm.Print_Area" localSheetId="33">'НГРЭС Б3_П4'!$A$1:$F$197</definedName>
    <definedName name="_xlnm.Print_Area" localSheetId="34">'НГРЭС Б3_П5'!$A$1:$I$49</definedName>
    <definedName name="_xlnm.Print_Area" localSheetId="23">'ТТЭЦ-1 ДМ_П4'!$A$1:$F$197</definedName>
    <definedName name="_xlnm.Print_Area" localSheetId="24">'ТТЭЦ-1 ДМ_П5'!$A$1:$I$49</definedName>
    <definedName name="_xlnm.Print_Area" localSheetId="25">'ТТЭЦ-1 НМ_П4'!$A$1:$F$197</definedName>
    <definedName name="_xlnm.Print_Area" localSheetId="26">'ТТЭЦ-1 НМ_П5'!$A$1:$I$49</definedName>
    <definedName name="_xlnm.Print_Area" localSheetId="27">'ТТЭЦ-2_П4'!$A$1:$F$197</definedName>
    <definedName name="_xlnm.Print_Area" localSheetId="28">'ТТЭЦ-2_П5'!$A$1:$I$49</definedName>
    <definedName name="_xlnm.Print_Area" localSheetId="7">'ЧТЭЦ-1 ДМ_П4'!$A$1:$F$197</definedName>
    <definedName name="_xlnm.Print_Area" localSheetId="8">'ЧТЭЦ-1 ДМ_П5'!$A$1:$I$49</definedName>
    <definedName name="_xlnm.Print_Area" localSheetId="9">'ЧТЭЦ-1 НМ_П4'!$A$1:$F$197</definedName>
    <definedName name="_xlnm.Print_Area" localSheetId="10">'ЧТЭЦ-1 НМ_П5'!$A$1:$I$49</definedName>
    <definedName name="_xlnm.Print_Area" localSheetId="11">'ЧТЭЦ-2_П4'!$A$1:$F$197</definedName>
    <definedName name="_xlnm.Print_Area" localSheetId="12">'ЧТЭЦ-2_П5'!$A$1:$I$49</definedName>
    <definedName name="_xlnm.Print_Area" localSheetId="13">'ЧТЭЦ-3 ДМ_П4'!$A$1:$F$197</definedName>
    <definedName name="_xlnm.Print_Area" localSheetId="14">'ЧТЭЦ-3 ДМ_П5'!$A$1:$I$49</definedName>
    <definedName name="_xlnm.Print_Area" localSheetId="15">'ЧТЭЦ-3 НМ_П4'!$A$1:$F$197</definedName>
    <definedName name="_xlnm.Print_Area" localSheetId="16">'ЧТЭЦ-3 НМ_П5'!$A$1:$I$52</definedName>
    <definedName name="_xlnm.Print_Area" localSheetId="17">'ЧТЭЦ-4 Б1_П4'!$A$1:$F$197</definedName>
    <definedName name="_xlnm.Print_Area" localSheetId="18">'ЧТЭЦ-4 Б1_П5'!$A$1:$I$49</definedName>
    <definedName name="_xlnm.Print_Area" localSheetId="19">'ЧТЭЦ-4 Б2_П4'!$A$1:$F$197</definedName>
    <definedName name="_xlnm.Print_Area" localSheetId="20">'ЧТЭЦ-4 Б2_П5'!$A$1:$I$49</definedName>
    <definedName name="_xlnm.Print_Area" localSheetId="21">'ЧТЭЦ-4 Б3_П4'!$A$1:$F$197</definedName>
    <definedName name="_xlnm.Print_Area" localSheetId="22">'ЧТЭЦ-4 Б3_П5'!$A$1:$I$49</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76" l="1"/>
  <c r="D167" i="65" l="1"/>
  <c r="H43" i="62" l="1"/>
  <c r="H32" i="62"/>
  <c r="H43" i="60"/>
  <c r="H43" i="72"/>
  <c r="H32" i="72"/>
  <c r="H43" i="76"/>
  <c r="H43" i="84" s="1"/>
  <c r="H32" i="76"/>
  <c r="G30" i="84" l="1"/>
  <c r="E30" i="74"/>
  <c r="D30" i="74"/>
  <c r="D43" i="60"/>
  <c r="E43" i="60"/>
  <c r="F43" i="60"/>
  <c r="G43" i="60"/>
  <c r="D43" i="62"/>
  <c r="E43" i="62"/>
  <c r="F43" i="62"/>
  <c r="G43" i="62"/>
  <c r="D32" i="62"/>
  <c r="E32" i="62"/>
  <c r="F32" i="62"/>
  <c r="G32" i="62"/>
  <c r="I32" i="84"/>
  <c r="I32" i="92"/>
  <c r="G32" i="92"/>
  <c r="F32" i="92"/>
  <c r="I32" i="90"/>
  <c r="I32" i="88"/>
  <c r="I32" i="82"/>
  <c r="I32" i="78"/>
  <c r="G32" i="78"/>
  <c r="I32" i="74"/>
  <c r="G32" i="74"/>
  <c r="I32" i="80"/>
  <c r="D43" i="72"/>
  <c r="D43" i="92" s="1"/>
  <c r="E43" i="72"/>
  <c r="E43" i="92" s="1"/>
  <c r="F43" i="72"/>
  <c r="F43" i="92" s="1"/>
  <c r="G43" i="72"/>
  <c r="G43" i="92" s="1"/>
  <c r="G32" i="72"/>
  <c r="G32" i="88" s="1"/>
  <c r="F32" i="72"/>
  <c r="F32" i="90" s="1"/>
  <c r="E32" i="72"/>
  <c r="E32" i="92" s="1"/>
  <c r="D32" i="72"/>
  <c r="D32" i="82" s="1"/>
  <c r="D43" i="76"/>
  <c r="D43" i="84" s="1"/>
  <c r="E43" i="76"/>
  <c r="E43" i="84" s="1"/>
  <c r="F43" i="76"/>
  <c r="F43" i="84" s="1"/>
  <c r="G43" i="76"/>
  <c r="G43" i="84" s="1"/>
  <c r="D32" i="76"/>
  <c r="D32" i="84" s="1"/>
  <c r="E32" i="76"/>
  <c r="E32" i="84" s="1"/>
  <c r="F32" i="76"/>
  <c r="F32" i="84" s="1"/>
  <c r="G32" i="76"/>
  <c r="G32" i="84" s="1"/>
  <c r="D30" i="84"/>
  <c r="E30" i="84"/>
  <c r="F30" i="84" s="1"/>
  <c r="D28" i="84"/>
  <c r="E28" i="84"/>
  <c r="E32" i="82" l="1"/>
  <c r="G32" i="90"/>
  <c r="G32" i="80"/>
  <c r="F32" i="78"/>
  <c r="F32" i="82"/>
  <c r="D32" i="80"/>
  <c r="G43" i="88"/>
  <c r="D32" i="74"/>
  <c r="D32" i="90"/>
  <c r="F43" i="74"/>
  <c r="F43" i="78"/>
  <c r="F32" i="80"/>
  <c r="E32" i="74"/>
  <c r="D32" i="78"/>
  <c r="G32" i="82"/>
  <c r="F32" i="88"/>
  <c r="E32" i="90"/>
  <c r="D32" i="92"/>
  <c r="E43" i="74"/>
  <c r="E43" i="78"/>
  <c r="E43" i="88"/>
  <c r="E43" i="90"/>
  <c r="D32" i="88"/>
  <c r="G43" i="74"/>
  <c r="G43" i="78"/>
  <c r="G43" i="90"/>
  <c r="E32" i="88"/>
  <c r="F43" i="88"/>
  <c r="F43" i="90"/>
  <c r="E32" i="80"/>
  <c r="F32" i="74"/>
  <c r="E32" i="78"/>
  <c r="D43" i="74"/>
  <c r="D43" i="78"/>
  <c r="D43" i="88"/>
  <c r="D43" i="90"/>
  <c r="G29" i="84"/>
  <c r="F29" i="84"/>
  <c r="F29" i="72"/>
  <c r="G30" i="76"/>
  <c r="E29" i="70"/>
  <c r="D29" i="70"/>
  <c r="E29" i="68"/>
  <c r="D29" i="68"/>
  <c r="E29" i="66"/>
  <c r="D29" i="66"/>
  <c r="E29" i="60"/>
  <c r="D29" i="60"/>
  <c r="E29" i="64"/>
  <c r="D29" i="64"/>
  <c r="E29" i="62"/>
  <c r="D29" i="62"/>
  <c r="E29" i="92"/>
  <c r="D29" i="92"/>
  <c r="E29" i="90"/>
  <c r="D29" i="90"/>
  <c r="E29" i="88"/>
  <c r="D29" i="88"/>
  <c r="E29" i="82"/>
  <c r="D29" i="82"/>
  <c r="E29" i="78"/>
  <c r="D29" i="78"/>
  <c r="E29" i="74"/>
  <c r="D29" i="74"/>
  <c r="E29" i="80"/>
  <c r="D29" i="80"/>
  <c r="E29" i="72"/>
  <c r="D29" i="72"/>
  <c r="E29" i="84"/>
  <c r="D29" i="84"/>
  <c r="E29" i="76"/>
  <c r="D29" i="76"/>
  <c r="E28" i="70" l="1"/>
  <c r="D28" i="70"/>
  <c r="E28" i="68"/>
  <c r="D28" i="68"/>
  <c r="E28" i="66"/>
  <c r="D28" i="66"/>
  <c r="E30" i="60"/>
  <c r="D30" i="60"/>
  <c r="E28" i="60"/>
  <c r="D28" i="60"/>
  <c r="E28" i="64"/>
  <c r="D28" i="64"/>
  <c r="E30" i="62"/>
  <c r="D30" i="62"/>
  <c r="E28" i="62"/>
  <c r="D28" i="62"/>
  <c r="E30" i="92"/>
  <c r="D30" i="92"/>
  <c r="E28" i="92"/>
  <c r="D28" i="92"/>
  <c r="E28" i="90"/>
  <c r="D28" i="90"/>
  <c r="E28" i="88"/>
  <c r="D28" i="88"/>
  <c r="E28" i="82"/>
  <c r="D28" i="82"/>
  <c r="E30" i="78"/>
  <c r="D30" i="78"/>
  <c r="E28" i="78"/>
  <c r="D28" i="78"/>
  <c r="E28" i="74"/>
  <c r="D28" i="74"/>
  <c r="E30" i="80"/>
  <c r="D30" i="80"/>
  <c r="E28" i="80"/>
  <c r="D28" i="80"/>
  <c r="E30" i="72"/>
  <c r="D30" i="72"/>
  <c r="E28" i="72"/>
  <c r="D28" i="72"/>
  <c r="E30" i="76"/>
  <c r="F30" i="76" s="1"/>
  <c r="D30" i="76"/>
  <c r="E28" i="76"/>
  <c r="F28" i="76" s="1"/>
  <c r="D28" i="76"/>
  <c r="G28" i="84"/>
  <c r="F28" i="84"/>
  <c r="G28" i="76"/>
  <c r="D140" i="83"/>
  <c r="D139" i="83"/>
  <c r="D167" i="59"/>
  <c r="D166" i="59"/>
  <c r="D165" i="59"/>
  <c r="D164" i="59"/>
  <c r="D162" i="59"/>
  <c r="D167" i="61"/>
  <c r="D166" i="61"/>
  <c r="D165" i="61"/>
  <c r="D164" i="61"/>
  <c r="D162" i="61"/>
  <c r="D167" i="77"/>
  <c r="D166" i="77"/>
  <c r="D165" i="77"/>
  <c r="D164" i="77"/>
  <c r="D162" i="77"/>
  <c r="D167" i="73"/>
  <c r="D166" i="73"/>
  <c r="D165" i="73"/>
  <c r="D164" i="73"/>
  <c r="D162" i="73"/>
  <c r="D167" i="75"/>
  <c r="D166" i="75"/>
  <c r="D165" i="75"/>
  <c r="D164" i="75"/>
  <c r="D162" i="75"/>
  <c r="D139" i="75" l="1"/>
  <c r="D141" i="75"/>
  <c r="D140" i="75"/>
  <c r="E155" i="75"/>
  <c r="E153" i="75"/>
  <c r="E148" i="75"/>
  <c r="E144" i="75"/>
  <c r="E143" i="75"/>
  <c r="E142" i="75"/>
  <c r="E141" i="75"/>
  <c r="E140" i="75"/>
  <c r="E139" i="75"/>
  <c r="D166" i="63" l="1"/>
  <c r="D165" i="63"/>
  <c r="D164" i="63"/>
  <c r="D162" i="63"/>
  <c r="D166" i="83"/>
  <c r="D165" i="83"/>
  <c r="D164" i="83"/>
  <c r="D162" i="83"/>
  <c r="D166" i="81"/>
  <c r="D165" i="81"/>
  <c r="D164" i="81"/>
  <c r="D162" i="81"/>
  <c r="D164" i="79"/>
  <c r="D165" i="79"/>
  <c r="D162" i="79"/>
  <c r="D166" i="79"/>
  <c r="D155" i="69"/>
  <c r="D154" i="69"/>
  <c r="D153" i="69"/>
  <c r="D152" i="69"/>
  <c r="D150" i="69"/>
  <c r="D144" i="69"/>
  <c r="D143" i="69"/>
  <c r="D142" i="69"/>
  <c r="D141" i="69"/>
  <c r="D155" i="67"/>
  <c r="D154" i="67"/>
  <c r="D153" i="67"/>
  <c r="D152" i="67"/>
  <c r="D150" i="67"/>
  <c r="D144" i="67"/>
  <c r="D143" i="67"/>
  <c r="D142" i="67"/>
  <c r="D141" i="67"/>
  <c r="D155" i="65"/>
  <c r="D154" i="65"/>
  <c r="D153" i="65"/>
  <c r="D152" i="65"/>
  <c r="D150" i="65"/>
  <c r="D144" i="65"/>
  <c r="D143" i="65"/>
  <c r="D142" i="65"/>
  <c r="D141" i="65"/>
  <c r="D155" i="59"/>
  <c r="D154" i="59"/>
  <c r="D153" i="59"/>
  <c r="D152" i="59"/>
  <c r="D150" i="59"/>
  <c r="D144" i="59"/>
  <c r="D143" i="59"/>
  <c r="D142" i="59"/>
  <c r="D141" i="59"/>
  <c r="D155" i="63"/>
  <c r="D154" i="63"/>
  <c r="D153" i="63"/>
  <c r="D152" i="63"/>
  <c r="D150" i="63"/>
  <c r="D144" i="63"/>
  <c r="D143" i="63"/>
  <c r="D142" i="63"/>
  <c r="D141" i="63"/>
  <c r="D155" i="61"/>
  <c r="D154" i="61"/>
  <c r="D153" i="61"/>
  <c r="D152" i="61"/>
  <c r="D150" i="61"/>
  <c r="D144" i="61"/>
  <c r="D143" i="61"/>
  <c r="D142" i="61"/>
  <c r="D141" i="61"/>
  <c r="D155" i="91"/>
  <c r="D154" i="91"/>
  <c r="D153" i="91"/>
  <c r="D152" i="91"/>
  <c r="D150" i="91"/>
  <c r="D144" i="91"/>
  <c r="D143" i="91"/>
  <c r="D142" i="91"/>
  <c r="D141" i="91"/>
  <c r="D155" i="89"/>
  <c r="D154" i="89"/>
  <c r="D153" i="89"/>
  <c r="D152" i="89"/>
  <c r="D150" i="89"/>
  <c r="D144" i="89"/>
  <c r="D143" i="89"/>
  <c r="D142" i="89"/>
  <c r="D141" i="89"/>
  <c r="D155" i="87"/>
  <c r="D154" i="87"/>
  <c r="D153" i="87"/>
  <c r="D152" i="87"/>
  <c r="D150" i="87"/>
  <c r="D144" i="87"/>
  <c r="D143" i="87"/>
  <c r="D142" i="87"/>
  <c r="D141" i="87"/>
  <c r="D155" i="81"/>
  <c r="D154" i="81"/>
  <c r="D153" i="81"/>
  <c r="D152" i="81"/>
  <c r="D150" i="81"/>
  <c r="D144" i="81"/>
  <c r="D143" i="81"/>
  <c r="D142" i="81"/>
  <c r="D141" i="81"/>
  <c r="D155" i="77"/>
  <c r="D154" i="77"/>
  <c r="D153" i="77"/>
  <c r="D152" i="77"/>
  <c r="D150" i="77"/>
  <c r="D144" i="77"/>
  <c r="D143" i="77"/>
  <c r="D142" i="77"/>
  <c r="D141" i="77"/>
  <c r="D155" i="73"/>
  <c r="D154" i="73"/>
  <c r="D153" i="73"/>
  <c r="D152" i="73"/>
  <c r="D150" i="73"/>
  <c r="D144" i="73"/>
  <c r="D143" i="73"/>
  <c r="D142" i="73"/>
  <c r="D141" i="73"/>
  <c r="D155" i="79"/>
  <c r="D154" i="79"/>
  <c r="D153" i="79"/>
  <c r="D152" i="79"/>
  <c r="D150" i="79"/>
  <c r="D144" i="79"/>
  <c r="D143" i="79"/>
  <c r="D142" i="79"/>
  <c r="D141" i="79"/>
  <c r="D155" i="83"/>
  <c r="D154" i="83"/>
  <c r="D153" i="83"/>
  <c r="D152" i="83"/>
  <c r="D150" i="83"/>
  <c r="D144" i="83"/>
  <c r="D143" i="83"/>
  <c r="D142" i="83"/>
  <c r="D141" i="83"/>
  <c r="D155" i="75"/>
  <c r="D154" i="75"/>
  <c r="D153" i="75"/>
  <c r="D152" i="75"/>
  <c r="D150" i="75"/>
  <c r="D144" i="75"/>
  <c r="D143" i="75"/>
  <c r="D142" i="75"/>
  <c r="D167" i="71"/>
  <c r="D166" i="71"/>
  <c r="D165" i="71"/>
  <c r="D164" i="71"/>
  <c r="D162" i="71"/>
  <c r="D183" i="83" l="1"/>
  <c r="D183" i="71"/>
  <c r="D183" i="79"/>
  <c r="D183" i="73"/>
  <c r="D183" i="77"/>
  <c r="D183" i="81"/>
  <c r="D183" i="87"/>
  <c r="D183" i="89"/>
  <c r="D183" i="91"/>
  <c r="D183" i="61"/>
  <c r="D183" i="63"/>
  <c r="D183" i="59"/>
  <c r="D183" i="65"/>
  <c r="D183" i="67"/>
  <c r="D183" i="69"/>
  <c r="D183" i="75"/>
  <c r="D155" i="71"/>
  <c r="D153" i="71"/>
  <c r="D154" i="71"/>
  <c r="D152" i="71"/>
  <c r="D150" i="71"/>
  <c r="D144" i="71"/>
  <c r="D143" i="71"/>
  <c r="D141" i="71" l="1"/>
  <c r="D142" i="71"/>
  <c r="D140" i="73" l="1"/>
  <c r="D139" i="73"/>
  <c r="D140" i="71"/>
  <c r="D139" i="71"/>
  <c r="D140" i="79"/>
  <c r="D139" i="79"/>
  <c r="D140" i="91"/>
  <c r="D139" i="91"/>
  <c r="D140" i="89"/>
  <c r="D139" i="89"/>
  <c r="D140" i="87"/>
  <c r="D139" i="87"/>
  <c r="D140" i="59"/>
  <c r="D139" i="59"/>
  <c r="D140" i="63"/>
  <c r="D139" i="63"/>
  <c r="D140" i="61"/>
  <c r="D139" i="61"/>
  <c r="D140" i="69"/>
  <c r="D139" i="69"/>
  <c r="D140" i="67"/>
  <c r="D139" i="67"/>
  <c r="D140" i="65"/>
  <c r="D139" i="65"/>
  <c r="D140" i="81"/>
  <c r="D139" i="81"/>
  <c r="D140" i="77"/>
  <c r="D139" i="77"/>
  <c r="H29" i="68" l="1"/>
  <c r="G29" i="68"/>
  <c r="F29" i="68"/>
  <c r="F155" i="67"/>
  <c r="E155" i="67"/>
  <c r="F153" i="67"/>
  <c r="E153" i="67"/>
  <c r="H28" i="68"/>
  <c r="G28" i="68"/>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G29" i="70"/>
  <c r="F29" i="70"/>
  <c r="F155" i="69"/>
  <c r="E155" i="69"/>
  <c r="F153" i="69"/>
  <c r="E153" i="69"/>
  <c r="G28" i="70"/>
  <c r="E154" i="69"/>
  <c r="E152" i="69"/>
  <c r="E150" i="69"/>
  <c r="F148" i="69"/>
  <c r="E148" i="69"/>
  <c r="E147" i="69"/>
  <c r="E145" i="69"/>
  <c r="F144" i="69"/>
  <c r="E144" i="69"/>
  <c r="F143" i="69"/>
  <c r="E143" i="69"/>
  <c r="F142" i="69"/>
  <c r="E142" i="69"/>
  <c r="F141" i="69"/>
  <c r="E141" i="69"/>
  <c r="F140" i="69"/>
  <c r="E140" i="69"/>
  <c r="F139" i="69"/>
  <c r="E139" i="69"/>
  <c r="G29" i="66"/>
  <c r="F29" i="66"/>
  <c r="F155" i="65"/>
  <c r="E155" i="65"/>
  <c r="F153" i="65"/>
  <c r="E153" i="65"/>
  <c r="G28" i="66"/>
  <c r="E154" i="65"/>
  <c r="E152" i="65"/>
  <c r="E150" i="65"/>
  <c r="F148" i="65"/>
  <c r="E148" i="65"/>
  <c r="E147" i="65"/>
  <c r="E145" i="65"/>
  <c r="F144" i="65"/>
  <c r="E144" i="65"/>
  <c r="F143" i="65"/>
  <c r="E143" i="65"/>
  <c r="F142" i="65"/>
  <c r="E142" i="65"/>
  <c r="F141" i="65"/>
  <c r="E141" i="65"/>
  <c r="F140" i="65"/>
  <c r="E140" i="65"/>
  <c r="F139" i="65"/>
  <c r="E139" i="65"/>
  <c r="H29" i="82"/>
  <c r="G29" i="82"/>
  <c r="F29" i="82" s="1"/>
  <c r="F155" i="81"/>
  <c r="E155" i="81"/>
  <c r="F153" i="81"/>
  <c r="E153" i="81"/>
  <c r="H28" i="82"/>
  <c r="G28" i="82"/>
  <c r="F28" i="82" s="1"/>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H29" i="78"/>
  <c r="G29" i="78"/>
  <c r="F29" i="78"/>
  <c r="F155" i="77"/>
  <c r="E155" i="77"/>
  <c r="F153" i="77"/>
  <c r="E153" i="77"/>
  <c r="H30" i="78"/>
  <c r="G30" i="78"/>
  <c r="H28" i="78"/>
  <c r="G28" i="78"/>
  <c r="F28" i="78" s="1"/>
  <c r="F154" i="77"/>
  <c r="E154" i="77"/>
  <c r="F152" i="77"/>
  <c r="E152" i="77"/>
  <c r="F150" i="77"/>
  <c r="E150" i="77"/>
  <c r="F148" i="77"/>
  <c r="E148" i="77"/>
  <c r="F147" i="77"/>
  <c r="E147" i="77"/>
  <c r="F145" i="77"/>
  <c r="E145" i="77"/>
  <c r="F144" i="77"/>
  <c r="E144" i="77"/>
  <c r="F143" i="77"/>
  <c r="E143" i="77"/>
  <c r="F142" i="77"/>
  <c r="E142" i="77"/>
  <c r="F141" i="77"/>
  <c r="E141" i="77"/>
  <c r="F140" i="77"/>
  <c r="E140" i="77"/>
  <c r="F139" i="77"/>
  <c r="E139" i="77"/>
  <c r="H29" i="74"/>
  <c r="G29" i="74"/>
  <c r="F29" i="74"/>
  <c r="F155" i="73"/>
  <c r="E155" i="73"/>
  <c r="F153" i="73"/>
  <c r="E153" i="73"/>
  <c r="H30" i="74"/>
  <c r="G30" i="74"/>
  <c r="H28" i="74"/>
  <c r="G28" i="74"/>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72"/>
  <c r="G29" i="72"/>
  <c r="F155" i="71"/>
  <c r="E155" i="71"/>
  <c r="F153" i="71"/>
  <c r="E153" i="71"/>
  <c r="H30" i="72"/>
  <c r="G30" i="72"/>
  <c r="H28" i="72"/>
  <c r="G28" i="72"/>
  <c r="F154" i="71"/>
  <c r="E154" i="71"/>
  <c r="F152" i="71"/>
  <c r="E152" i="71"/>
  <c r="F150" i="71"/>
  <c r="E150" i="71"/>
  <c r="F148" i="71"/>
  <c r="E148" i="71"/>
  <c r="F147" i="71"/>
  <c r="E147" i="71"/>
  <c r="F145" i="71"/>
  <c r="E145" i="71"/>
  <c r="F144" i="71"/>
  <c r="E144" i="71"/>
  <c r="F143" i="71"/>
  <c r="E143" i="71"/>
  <c r="F142" i="71"/>
  <c r="E142" i="71"/>
  <c r="F141" i="71"/>
  <c r="E141" i="71"/>
  <c r="F140" i="71"/>
  <c r="E140" i="71"/>
  <c r="F139" i="71"/>
  <c r="E139" i="71"/>
  <c r="H29" i="80"/>
  <c r="G29" i="80"/>
  <c r="F29" i="80" s="1"/>
  <c r="F155" i="79"/>
  <c r="E155" i="79"/>
  <c r="F153" i="79"/>
  <c r="E153" i="79"/>
  <c r="H30" i="80"/>
  <c r="G30" i="80"/>
  <c r="H28" i="80"/>
  <c r="G28" i="80"/>
  <c r="F28" i="80" s="1"/>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92"/>
  <c r="G29" i="92"/>
  <c r="F29" i="92" s="1"/>
  <c r="F155" i="91"/>
  <c r="E155" i="91"/>
  <c r="F153" i="91"/>
  <c r="E153" i="91"/>
  <c r="H30" i="92"/>
  <c r="G30" i="92"/>
  <c r="H28" i="92"/>
  <c r="G28" i="92"/>
  <c r="F28" i="92" s="1"/>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90"/>
  <c r="G29" i="90"/>
  <c r="F29" i="90" s="1"/>
  <c r="F155" i="89"/>
  <c r="E155" i="89"/>
  <c r="F153" i="89"/>
  <c r="E153" i="89"/>
  <c r="H28" i="90"/>
  <c r="G28" i="90"/>
  <c r="F28" i="90" s="1"/>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8"/>
  <c r="G29" i="88"/>
  <c r="F29" i="88" s="1"/>
  <c r="F155" i="87"/>
  <c r="E155" i="87"/>
  <c r="F153" i="87"/>
  <c r="E153" i="87"/>
  <c r="H28" i="88"/>
  <c r="G28" i="88"/>
  <c r="F28" i="88" s="1"/>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60"/>
  <c r="G29" i="60"/>
  <c r="F29" i="60"/>
  <c r="F155" i="59"/>
  <c r="E155" i="59"/>
  <c r="F153" i="59"/>
  <c r="E153" i="59"/>
  <c r="H30" i="60"/>
  <c r="G30" i="60"/>
  <c r="H28" i="60"/>
  <c r="G28" i="60"/>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H29" i="64"/>
  <c r="G29" i="64"/>
  <c r="F29" i="64"/>
  <c r="F155" i="63"/>
  <c r="E155" i="63"/>
  <c r="F153" i="63"/>
  <c r="E153" i="63"/>
  <c r="H28" i="64"/>
  <c r="G28" i="64"/>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H29" i="62"/>
  <c r="G29" i="62"/>
  <c r="F29" i="62" s="1"/>
  <c r="F155" i="61"/>
  <c r="E155" i="61"/>
  <c r="F153" i="61"/>
  <c r="E153" i="61"/>
  <c r="H30" i="62"/>
  <c r="G30" i="62"/>
  <c r="H28" i="62"/>
  <c r="G28" i="62"/>
  <c r="F28" i="62" s="1"/>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84"/>
  <c r="F155" i="83"/>
  <c r="E155" i="83"/>
  <c r="F153" i="83"/>
  <c r="E153" i="83"/>
  <c r="H30" i="84"/>
  <c r="H28" i="84"/>
  <c r="F154" i="83"/>
  <c r="E154" i="83"/>
  <c r="F152" i="83"/>
  <c r="E152" i="83"/>
  <c r="F150" i="83"/>
  <c r="E150" i="83"/>
  <c r="F148" i="83"/>
  <c r="E148" i="83"/>
  <c r="F147" i="83"/>
  <c r="E147" i="83"/>
  <c r="F145" i="83"/>
  <c r="E145" i="83"/>
  <c r="F144" i="83"/>
  <c r="E144" i="83"/>
  <c r="F143" i="83"/>
  <c r="E143" i="83"/>
  <c r="F142" i="83"/>
  <c r="E142" i="83"/>
  <c r="F141" i="83"/>
  <c r="E141" i="83"/>
  <c r="F140" i="83"/>
  <c r="E140" i="83"/>
  <c r="F139" i="83"/>
  <c r="E139" i="83"/>
  <c r="F155" i="75"/>
  <c r="F153" i="75"/>
  <c r="H30" i="76"/>
  <c r="F148" i="75"/>
  <c r="F144" i="75"/>
  <c r="F143" i="75"/>
  <c r="F142" i="75"/>
  <c r="F141" i="75"/>
  <c r="F140" i="75"/>
  <c r="F139" i="75"/>
  <c r="F28" i="74" l="1"/>
  <c r="H32" i="90" l="1"/>
  <c r="H32" i="82"/>
  <c r="H32" i="74"/>
  <c r="H32" i="92"/>
  <c r="H32" i="88"/>
  <c r="H32" i="78"/>
  <c r="H32" i="80"/>
  <c r="H32" i="84"/>
  <c r="H29" i="66" l="1"/>
  <c r="F150" i="65"/>
  <c r="H29" i="70" l="1"/>
  <c r="F150" i="69"/>
  <c r="H29" i="76" l="1"/>
  <c r="F150" i="75"/>
  <c r="F152" i="65"/>
  <c r="G29" i="76" l="1"/>
  <c r="E150" i="75"/>
  <c r="F154" i="65"/>
  <c r="F152" i="69"/>
  <c r="F154" i="75" l="1"/>
  <c r="F152" i="75"/>
  <c r="H43" i="92"/>
  <c r="H43" i="90"/>
  <c r="H43" i="88"/>
  <c r="H43" i="74"/>
  <c r="H43" i="78"/>
  <c r="H28" i="66"/>
  <c r="F147" i="65"/>
  <c r="F154" i="69"/>
  <c r="E152" i="75" l="1"/>
  <c r="F145" i="65"/>
  <c r="H28" i="70"/>
  <c r="F147" i="69"/>
  <c r="H28" i="76" l="1"/>
  <c r="E154" i="75"/>
  <c r="F145" i="69"/>
  <c r="E147" i="75" l="1"/>
  <c r="F147" i="75"/>
  <c r="F145" i="75" l="1"/>
  <c r="E145" i="75"/>
  <c r="F28" i="70"/>
  <c r="F28" i="68"/>
  <c r="F28" i="66" l="1"/>
  <c r="F28" i="64"/>
  <c r="F30" i="60" l="1"/>
  <c r="F28" i="60"/>
  <c r="F30" i="62"/>
  <c r="E32" i="60"/>
  <c r="F32" i="60"/>
  <c r="G32" i="60"/>
  <c r="D32" i="64"/>
  <c r="H32" i="60"/>
  <c r="H32" i="64" l="1"/>
  <c r="G32" i="64"/>
  <c r="D32" i="60"/>
  <c r="F32" i="64"/>
  <c r="E32" i="64"/>
  <c r="F30" i="92" l="1"/>
  <c r="F30" i="78"/>
  <c r="F30" i="74"/>
  <c r="F30" i="72" l="1"/>
  <c r="F28" i="72"/>
  <c r="F30" i="80"/>
  <c r="A5" i="92" l="1"/>
  <c r="A5" i="91"/>
  <c r="H8" i="92"/>
  <c r="F8" i="92"/>
  <c r="D8" i="92"/>
  <c r="F8" i="91"/>
  <c r="E8" i="91"/>
  <c r="D8" i="91"/>
  <c r="A5" i="90"/>
  <c r="A5" i="89"/>
  <c r="H8" i="90"/>
  <c r="F8" i="90"/>
  <c r="D8" i="90"/>
  <c r="F8" i="89"/>
  <c r="E8" i="89"/>
  <c r="D8" i="89"/>
  <c r="A5" i="87"/>
  <c r="A5" i="88"/>
  <c r="H8" i="88"/>
  <c r="F8" i="88"/>
  <c r="D8" i="88"/>
  <c r="F8" i="87"/>
  <c r="E8" i="87"/>
  <c r="D8" i="87"/>
  <c r="A5" i="84"/>
  <c r="A5" i="83"/>
  <c r="H8" i="84" l="1"/>
  <c r="F8" i="84"/>
  <c r="D8" i="84"/>
  <c r="F8" i="83"/>
  <c r="E8" i="83"/>
  <c r="D8" i="83"/>
  <c r="A5" i="81" l="1"/>
  <c r="A5" i="82"/>
  <c r="H8" i="82"/>
  <c r="F8" i="82"/>
  <c r="D8" i="82"/>
  <c r="F8" i="81"/>
  <c r="E8" i="81"/>
  <c r="D8" i="81"/>
  <c r="A5" i="79" l="1"/>
  <c r="A5" i="80"/>
  <c r="H8" i="80"/>
  <c r="F8" i="80"/>
  <c r="D8" i="80"/>
  <c r="F8" i="79"/>
  <c r="E8" i="79"/>
  <c r="D8" i="79"/>
  <c r="A5" i="78" l="1"/>
  <c r="A5" i="77"/>
  <c r="H8" i="78"/>
  <c r="F8" i="78"/>
  <c r="D8" i="78"/>
  <c r="F8" i="77"/>
  <c r="E8" i="77"/>
  <c r="D8" i="77"/>
  <c r="A5" i="75"/>
  <c r="A5" i="76"/>
  <c r="H8" i="76"/>
  <c r="F8" i="76"/>
  <c r="D8" i="76"/>
  <c r="F8" i="75"/>
  <c r="E8" i="75"/>
  <c r="D8" i="75"/>
  <c r="A5" i="73"/>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alcChain>
</file>

<file path=xl/sharedStrings.xml><?xml version="1.0" encoding="utf-8"?>
<sst xmlns="http://schemas.openxmlformats.org/spreadsheetml/2006/main" count="8979" uniqueCount="338">
  <si>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</si>
  <si>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</si>
  <si>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</si>
  <si>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</si>
  <si>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</si>
  <si>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</si>
  <si>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</si>
  <si>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</si>
  <si>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</si>
  <si>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</si>
  <si>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</si>
  <si>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</si>
  <si>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</si>
  <si>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</si>
  <si>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</si>
  <si>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</si>
  <si>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</si>
  <si>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</si>
  <si>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</si>
  <si>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</si>
  <si>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</si>
  <si>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</si>
  <si>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</si>
  <si>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</si>
  <si>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</si>
  <si>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</si>
  <si>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</si>
  <si>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</si>
  <si>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</si>
  <si>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</si>
  <si>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</si>
  <si>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</si>
  <si>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</si>
  <si>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</si>
  <si>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</si>
  <si>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</si>
  <si>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</si>
  <si>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</si>
  <si>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</si>
  <si>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</si>
  <si>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</si>
  <si>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</si>
  <si>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</si>
  <si>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</si>
  <si>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</si>
  <si>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</si>
  <si>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</si>
  <si>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</si>
  <si>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</si>
  <si>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</si>
  <si>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</si>
  <si>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</si>
  <si>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</si>
  <si>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</si>
  <si>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</si>
  <si>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</si>
  <si>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</si>
  <si>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</si>
  <si>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</si>
  <si>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</si>
  <si>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</si>
  <si>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1) ДПМ</t>
  </si>
  <si>
    <t>Няганская ГРЭС (БЛ 2) ДПМ</t>
  </si>
  <si>
    <t>Няганская ГРЭС (БЛ 3) ДПМ</t>
  </si>
  <si>
    <t>Аргаяшская ТЭЦ (ТГ 4) НВ</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</si>
  <si>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</si>
  <si>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</si>
  <si>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</si>
  <si>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</si>
  <si>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</si>
  <si>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</si>
  <si>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</si>
  <si>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</si>
  <si>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</si>
  <si>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</si>
  <si>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</si>
  <si>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</si>
  <si>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</si>
  <si>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</si>
  <si>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</si>
  <si>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</si>
  <si>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</si>
  <si>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</si>
  <si>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</si>
  <si>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</si>
  <si>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</si>
  <si>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</si>
  <si>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</si>
  <si>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</si>
  <si>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</si>
  <si>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</si>
  <si>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</si>
  <si>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</si>
  <si>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</si>
  <si>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</si>
  <si>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</si>
  <si>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</si>
  <si>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</si>
  <si>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</si>
  <si>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</si>
  <si>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</si>
  <si>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</si>
  <si>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</si>
  <si>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</si>
  <si>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</si>
  <si>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</si>
  <si>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</si>
  <si>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</si>
  <si>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</si>
  <si>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</si>
  <si>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</si>
  <si>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</si>
  <si>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</si>
  <si>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</si>
  <si>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</si>
  <si>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</si>
  <si>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</si>
  <si>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</si>
  <si>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</si>
  <si>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</si>
  <si>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</si>
  <si>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</si>
  <si>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</si>
  <si>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</si>
  <si>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</si>
  <si>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</si>
  <si>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</si>
  <si>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</si>
  <si>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</si>
  <si>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</si>
  <si>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</si>
  <si>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</si>
  <si>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</si>
  <si>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</si>
  <si>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</si>
  <si>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</si>
  <si>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</si>
  <si>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</si>
  <si>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</si>
  <si>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</si>
  <si>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</si>
  <si>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</si>
  <si>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</si>
  <si>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</si>
  <si>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</si>
  <si>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</si>
  <si>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</si>
  <si>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</si>
  <si>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</si>
  <si>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</si>
  <si>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</si>
  <si>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</si>
  <si>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</si>
  <si>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</si>
  <si>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</si>
  <si>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</si>
  <si>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</si>
  <si>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</si>
  <si>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</si>
  <si>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</si>
  <si>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</si>
  <si>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</si>
  <si>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</si>
  <si>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</si>
  <si>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</si>
  <si>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</si>
  <si>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</si>
  <si>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</si>
  <si>
    <t>Публичное акционерное общество "Фортум"</t>
  </si>
  <si>
    <t>ПАО "Фортум"</t>
  </si>
  <si>
    <t>+7 495 788-45-88
+7 351 259-64-79
+7 495 788-46-75
+7 985 85 00 134</t>
  </si>
  <si>
    <t>Челябинская ТЭЦ-4 (БЛ 1) ДПМ</t>
  </si>
  <si>
    <t>Челябинская ТЭЦ-4 (БЛ 2) ДПМ</t>
  </si>
  <si>
    <t>Челябинская ТЭЦ-4 (БЛ 3) НВ</t>
  </si>
  <si>
    <t>123112, г. Москва, Пресненская набережная, 10, этаж 15, помещение 20</t>
  </si>
  <si>
    <t>Приказ Минэнерго России от 17.12.2018 № 1177</t>
  </si>
  <si>
    <t>Приказ Минэнерго России от 14.11.2018 № 1034</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</si>
  <si>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</si>
  <si>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</si>
  <si>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</si>
  <si>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</si>
  <si>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</si>
  <si>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</si>
  <si>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</si>
  <si>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</si>
  <si>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</si>
  <si>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</si>
  <si>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</si>
  <si>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</si>
  <si>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</si>
  <si>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</si>
  <si>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</si>
  <si>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</si>
  <si>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</si>
  <si>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</si>
  <si>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</si>
  <si>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</si>
  <si>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</si>
  <si>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</si>
  <si>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</si>
  <si>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</si>
  <si>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</si>
  <si>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</si>
  <si>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</si>
  <si>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</si>
  <si>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</si>
  <si>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</si>
  <si>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</si>
  <si>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</si>
  <si>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</si>
  <si>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</si>
  <si>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</si>
  <si>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</si>
  <si>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</si>
  <si>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</si>
  <si>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</si>
  <si>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</si>
  <si>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</si>
  <si>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</si>
  <si>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</si>
  <si>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</si>
  <si>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</si>
  <si>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</si>
  <si>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</si>
  <si>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</si>
  <si>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</si>
  <si>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</si>
  <si>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</si>
  <si>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</si>
  <si>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</si>
  <si>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</si>
  <si>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</si>
  <si>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</si>
  <si>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</si>
  <si>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</si>
  <si>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</si>
  <si>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</si>
  <si>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</si>
  <si>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</si>
  <si>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</si>
  <si>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</si>
  <si>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</si>
  <si>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</si>
  <si>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</si>
  <si>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</si>
  <si>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</si>
  <si>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</si>
  <si>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</si>
  <si>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</si>
  <si>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</si>
  <si>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</si>
  <si>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</si>
  <si>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</si>
  <si>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</si>
  <si>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</si>
  <si>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</si>
  <si>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</si>
  <si>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</si>
  <si>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</si>
  <si>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</si>
  <si>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</si>
  <si>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</si>
  <si>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</si>
  <si>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</si>
  <si>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</si>
  <si>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</si>
  <si>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</si>
  <si>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</si>
  <si>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</si>
  <si>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</si>
  <si>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</si>
  <si>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</si>
  <si>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</si>
  <si>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</si>
  <si>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</si>
  <si>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</si>
  <si>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</si>
  <si>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</si>
  <si>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</si>
  <si>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</si>
  <si>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</si>
  <si>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</si>
  <si>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</si>
  <si>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</si>
  <si>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</si>
  <si>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</si>
  <si>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</si>
  <si>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</si>
  <si>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</si>
  <si>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</si>
  <si>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</si>
  <si>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</si>
  <si>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</si>
  <si>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</si>
  <si>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</si>
  <si>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</si>
  <si>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</si>
  <si>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</si>
  <si>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</si>
  <si>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</si>
  <si>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</si>
  <si>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</si>
  <si>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</si>
  <si>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</si>
  <si>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</si>
  <si>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</si>
  <si>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</si>
  <si>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</si>
  <si>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</si>
  <si>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</si>
  <si>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</si>
  <si>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</si>
  <si>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</si>
  <si>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</si>
  <si>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</si>
  <si>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</si>
  <si>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</si>
  <si>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</si>
  <si>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</si>
  <si>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</si>
  <si>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</si>
  <si>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</si>
  <si>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</si>
  <si>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</si>
  <si>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</si>
  <si>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</si>
  <si>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</si>
  <si>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</si>
  <si>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</si>
  <si>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</si>
  <si>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</si>
  <si>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</si>
  <si>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</si>
  <si>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80/23 от 29.10.2019 г., электронный адрес размещения: </t>
    </r>
    <r>
      <rPr>
        <u/>
        <sz val="10"/>
        <color theme="1"/>
        <rFont val="Tahoma"/>
        <family val="2"/>
        <charset val="204"/>
      </rPr>
      <t>https://www.fortum.ru/raskrytie-informacii-v-sfere-teplosnabzenia</t>
    </r>
  </si>
  <si>
    <t>"Инвестиционная программа публичного акционерного общества "Фортум" в сфере теплоснабжения г. Тюмени на 2017-2023 годы (с учетом изменений)", утверждена приказом Департамента тарифной и ценовой политики Тюменской области № 132/01-05-ОС от 12.11.2019 г., электронный адрес размещения: https://www.fortum.ru/raskrytie-informacii-v-sfere-teplosnabzenia</t>
  </si>
  <si>
    <t>Аргаяшская ТЭЦ без ДПМ/НВ/ВР</t>
  </si>
  <si>
    <t>&lt;*****&gt;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t>
  </si>
  <si>
    <t>Цена КОМ &lt;*****&gt;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</si>
</sst>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quot;-&quot;??_р_._-;_-@_-"/>
    <numFmt numFmtId="165" formatCode="_-* #,##0.00[$€-1]_-;\-* #,##0.00[$€-1]_-;_-* &quot;-&quot;??[$€-1]_-"/>
    <numFmt numFmtId="166" formatCode="&quot;$&quot;#,##0_);[Red]\(&quot;$&quot;#,##0\)"/>
    <numFmt numFmtId="167" formatCode="#,##0_ ;\-#,##0\ "/>
    <numFmt numFmtId="169" formatCode="#,##0.0000000"/>
    <numFmt numFmtId="170" formatCode="#,##0.00000000"/>
  </numFmts>
  <fonts count="42">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u/>
      <sz val="10"/>
      <color theme="1"/>
      <name val="Tahoma"/>
      <family val="2"/>
      <charset val="204"/>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32">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5" xfId="0" applyFont="1" applyBorder="1" applyAlignment="1">
      <alignment horizontal="center" vertical="center"/>
    </xf>
    <xf numFmtId="0" fontId="29" fillId="0" borderId="26"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8" xfId="0" applyFont="1" applyFill="1" applyBorder="1" applyAlignment="1">
      <alignment horizontal="right" vertical="center" wrapText="1"/>
    </xf>
    <xf numFmtId="0" fontId="27" fillId="0" borderId="29" xfId="0" applyFont="1" applyBorder="1" applyAlignment="1">
      <alignment horizontal="left" vertical="center" wrapText="1"/>
    </xf>
    <xf numFmtId="0" fontId="27" fillId="11" borderId="9" xfId="0" applyFont="1" applyFill="1" applyBorder="1" applyAlignment="1">
      <alignment vertical="center"/>
    </xf>
    <xf numFmtId="0" fontId="27" fillId="0" borderId="28"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31" fillId="0" borderId="20" xfId="65" applyFont="1" applyBorder="1" applyAlignment="1">
      <alignment vertical="center"/>
    </xf>
    <xf numFmtId="0" fontId="36" fillId="0" borderId="20" xfId="65" applyFont="1" applyBorder="1" applyAlignment="1">
      <alignment vertical="center"/>
    </xf>
    <xf numFmtId="0" fontId="36" fillId="0" borderId="23"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7" xfId="65" applyFont="1" applyBorder="1" applyAlignment="1">
      <alignment vertical="center"/>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27" fillId="0" borderId="0" xfId="0" applyFont="1" applyAlignment="1">
      <alignment horizontal="right"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8" xfId="0" applyFont="1" applyFill="1" applyBorder="1" applyAlignment="1">
      <alignment horizontal="center" vertical="center"/>
    </xf>
    <xf numFmtId="0" fontId="27" fillId="11" borderId="31" xfId="0" applyFont="1" applyFill="1" applyBorder="1" applyAlignment="1">
      <alignment vertical="center"/>
    </xf>
    <xf numFmtId="0" fontId="27" fillId="11" borderId="16" xfId="0" applyFont="1" applyFill="1" applyBorder="1" applyAlignment="1">
      <alignment vertical="center"/>
    </xf>
    <xf numFmtId="0" fontId="27" fillId="0" borderId="28" xfId="0" applyFont="1" applyFill="1" applyBorder="1" applyAlignment="1">
      <alignment vertical="center"/>
    </xf>
    <xf numFmtId="0" fontId="27" fillId="0" borderId="30" xfId="0" applyFont="1" applyFill="1" applyBorder="1" applyAlignment="1">
      <alignment vertical="center" wrapText="1"/>
    </xf>
    <xf numFmtId="0" fontId="27" fillId="0" borderId="30" xfId="0" applyFont="1" applyBorder="1" applyAlignment="1">
      <alignment vertical="center" wrapText="1"/>
    </xf>
    <xf numFmtId="0" fontId="27" fillId="0" borderId="28" xfId="0" applyFont="1" applyBorder="1" applyAlignment="1">
      <alignment vertical="center"/>
    </xf>
    <xf numFmtId="0" fontId="40" fillId="0" borderId="30" xfId="0" applyFont="1" applyBorder="1" applyAlignment="1">
      <alignment vertical="center" wrapText="1"/>
    </xf>
    <xf numFmtId="0" fontId="40" fillId="0" borderId="28" xfId="0" applyFont="1" applyBorder="1" applyAlignment="1">
      <alignment vertical="center"/>
    </xf>
    <xf numFmtId="0" fontId="40" fillId="0" borderId="9" xfId="0" applyFont="1" applyBorder="1" applyAlignment="1">
      <alignment vertical="center" wrapText="1"/>
    </xf>
    <xf numFmtId="0" fontId="1" fillId="0" borderId="9" xfId="0" applyFont="1" applyFill="1" applyBorder="1" applyAlignment="1">
      <alignment vertical="center" wrapText="1"/>
    </xf>
    <xf numFmtId="0" fontId="27" fillId="0" borderId="9" xfId="0" applyFont="1" applyFill="1" applyBorder="1" applyAlignment="1">
      <alignment horizontal="center" vertical="center" wrapText="1"/>
    </xf>
    <xf numFmtId="4" fontId="27" fillId="11" borderId="9" xfId="0" applyNumberFormat="1" applyFont="1" applyFill="1" applyBorder="1" applyAlignment="1">
      <alignment vertical="center"/>
    </xf>
    <xf numFmtId="4" fontId="11" fillId="11"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69" fontId="27" fillId="0" borderId="0" xfId="0" applyNumberFormat="1" applyFont="1" applyFill="1" applyAlignment="1">
      <alignment vertical="center"/>
    </xf>
    <xf numFmtId="170" fontId="27" fillId="0" borderId="0" xfId="0" applyNumberFormat="1" applyFont="1" applyFill="1" applyAlignment="1">
      <alignment vertic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7" xfId="0" applyFont="1" applyBorder="1" applyAlignment="1">
      <alignment horizontal="center" vertical="center"/>
    </xf>
    <xf numFmtId="0" fontId="30" fillId="0" borderId="19" xfId="0" applyFont="1" applyBorder="1" applyAlignment="1">
      <alignment horizontal="center" vertical="center"/>
    </xf>
    <xf numFmtId="0" fontId="30" fillId="0" borderId="21" xfId="0" applyFont="1" applyBorder="1" applyAlignment="1">
      <alignment horizontal="center" vertical="center"/>
    </xf>
    <xf numFmtId="0" fontId="29" fillId="0" borderId="18" xfId="0" applyFont="1" applyBorder="1" applyAlignment="1">
      <alignment vertical="center" wrapText="1"/>
    </xf>
    <xf numFmtId="0" fontId="30" fillId="0" borderId="9" xfId="0" applyFont="1" applyBorder="1" applyAlignment="1">
      <alignment vertical="center" wrapText="1"/>
    </xf>
    <xf numFmtId="0" fontId="30" fillId="0" borderId="22" xfId="0" applyFont="1" applyBorder="1" applyAlignment="1">
      <alignment vertical="center" wrapText="1"/>
    </xf>
    <xf numFmtId="0" fontId="29" fillId="0" borderId="16" xfId="0" applyFont="1" applyBorder="1" applyAlignment="1">
      <alignment horizontal="left" vertical="center" wrapText="1"/>
    </xf>
    <xf numFmtId="0" fontId="29" fillId="0" borderId="9" xfId="0" applyFont="1" applyBorder="1" applyAlignment="1">
      <alignment horizontal="left" vertical="center" wrapText="1"/>
    </xf>
    <xf numFmtId="0" fontId="29" fillId="0" borderId="22" xfId="0" applyFont="1" applyBorder="1" applyAlignment="1">
      <alignment horizontal="left" vertical="center" wrapText="1"/>
    </xf>
    <xf numFmtId="0" fontId="29" fillId="0" borderId="24" xfId="0" applyFont="1" applyBorder="1" applyAlignment="1">
      <alignment horizontal="center" vertical="center"/>
    </xf>
    <xf numFmtId="0" fontId="29" fillId="0" borderId="19" xfId="0" applyFont="1" applyBorder="1" applyAlignment="1">
      <alignment horizontal="center" vertical="center"/>
    </xf>
    <xf numFmtId="0" fontId="30" fillId="0" borderId="19" xfId="0" applyFont="1" applyBorder="1" applyAlignment="1">
      <alignment vertical="center"/>
    </xf>
    <xf numFmtId="0" fontId="30" fillId="0" borderId="21"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right" vertical="center" wrapText="1"/>
    </xf>
    <xf numFmtId="0" fontId="27" fillId="0" borderId="28"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0" xfId="0" applyFont="1" applyAlignment="1">
      <alignment horizontal="right" vertical="center" wrapText="1"/>
    </xf>
    <xf numFmtId="0" fontId="27" fillId="0" borderId="9" xfId="0" applyFont="1" applyBorder="1" applyAlignment="1">
      <alignment horizontal="center" vertical="center" wrapText="1"/>
    </xf>
    <xf numFmtId="4" fontId="27" fillId="0" borderId="28" xfId="0" applyNumberFormat="1" applyFont="1" applyFill="1" applyBorder="1" applyAlignment="1">
      <alignment horizontal="center" vertical="center"/>
    </xf>
    <xf numFmtId="4" fontId="27" fillId="0" borderId="29" xfId="0" applyNumberFormat="1" applyFont="1" applyFill="1" applyBorder="1" applyAlignment="1">
      <alignment horizontal="center" vertical="center"/>
    </xf>
    <xf numFmtId="0" fontId="27" fillId="0" borderId="29" xfId="0" applyFont="1" applyFill="1" applyBorder="1" applyAlignment="1">
      <alignment horizontal="center" vertical="center"/>
    </xf>
    <xf numFmtId="4" fontId="27" fillId="0" borderId="28" xfId="0" applyNumberFormat="1" applyFont="1" applyBorder="1" applyAlignment="1">
      <alignment horizontal="center" vertical="center"/>
    </xf>
    <xf numFmtId="4" fontId="27" fillId="0" borderId="29" xfId="0" applyNumberFormat="1" applyFont="1" applyBorder="1" applyAlignment="1">
      <alignment horizontal="center" vertical="center"/>
    </xf>
    <xf numFmtId="0" fontId="27" fillId="0" borderId="0" xfId="0" applyFont="1" applyAlignment="1">
      <alignment horizontal="left" vertical="center" wrapText="1"/>
    </xf>
    <xf numFmtId="4" fontId="27" fillId="11" borderId="28" xfId="0" applyNumberFormat="1" applyFont="1" applyFill="1" applyBorder="1" applyAlignment="1">
      <alignment horizontal="center" vertical="center"/>
    </xf>
    <xf numFmtId="0" fontId="27" fillId="11" borderId="29" xfId="0" applyFont="1" applyFill="1" applyBorder="1" applyAlignment="1">
      <alignment horizontal="center" vertical="center"/>
    </xf>
    <xf numFmtId="0" fontId="27" fillId="11" borderId="28" xfId="0" applyFont="1" applyFill="1" applyBorder="1" applyAlignment="1">
      <alignment horizontal="center" vertical="center"/>
    </xf>
  </cellXfs>
  <cellStyles count="67">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5" xfId="54" xr:uid="{00000000-0005-0000-0000-000036000000}"/>
    <cellStyle name="Стиль 1" xfId="55" xr:uid="{00000000-0005-0000-0000-000037000000}"/>
    <cellStyle name="Финансовый 2" xfId="56" xr:uid="{00000000-0005-0000-0000-000038000000}"/>
    <cellStyle name="Финансовый 3" xfId="57" xr:uid="{00000000-0005-0000-0000-000039000000}"/>
    <cellStyle name="Финансовый 3 2_TEHSHEET" xfId="58" xr:uid="{00000000-0005-0000-0000-00003A000000}"/>
    <cellStyle name="Финансовый 4 2" xfId="59" xr:uid="{00000000-0005-0000-0000-00003B000000}"/>
    <cellStyle name="Формула" xfId="2" xr:uid="{00000000-0005-0000-0000-00003C000000}"/>
    <cellStyle name="Формула 3" xfId="60" xr:uid="{00000000-0005-0000-0000-00003D000000}"/>
    <cellStyle name="Формула_GRES.2007.5" xfId="61" xr:uid="{00000000-0005-0000-0000-00003E000000}"/>
    <cellStyle name="ФормулаВБ" xfId="62" xr:uid="{00000000-0005-0000-0000-00003F000000}"/>
    <cellStyle name="ФормулаНаКонтроль" xfId="66" xr:uid="{00000000-0005-0000-0000-000040000000}"/>
    <cellStyle name="Формулы" xfId="63" xr:uid="{00000000-0005-0000-0000-000041000000}"/>
    <cellStyle name="Шапка таблицы" xfId="64" xr:uid="{00000000-0005-0000-0000-000042000000}"/>
  </cellStyles>
  <dxfs count="0"/>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externalLink" Target="externalLinks/externalLink28.xml"/><Relationship Id="rId68" Type="http://schemas.openxmlformats.org/officeDocument/2006/relationships/externalLink" Target="externalLinks/externalLink33.xml"/><Relationship Id="rId76" Type="http://schemas.openxmlformats.org/officeDocument/2006/relationships/externalLink" Target="externalLinks/externalLink41.xml"/><Relationship Id="rId7" Type="http://schemas.openxmlformats.org/officeDocument/2006/relationships/worksheet" Target="worksheets/sheet7.xml"/><Relationship Id="rId71"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externalLink" Target="externalLinks/externalLink31.xml"/><Relationship Id="rId74" Type="http://schemas.openxmlformats.org/officeDocument/2006/relationships/externalLink" Target="externalLinks/externalLink39.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73" Type="http://schemas.openxmlformats.org/officeDocument/2006/relationships/externalLink" Target="externalLinks/externalLink38.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externalLink" Target="externalLinks/externalLink34.xml"/><Relationship Id="rId77"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16.xml"/><Relationship Id="rId72" Type="http://schemas.openxmlformats.org/officeDocument/2006/relationships/externalLink" Target="externalLinks/externalLink37.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70" Type="http://schemas.openxmlformats.org/officeDocument/2006/relationships/externalLink" Target="externalLinks/externalLink35.xml"/><Relationship Id="rId75"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OTO\&#1041;&#1040;&#1047;&#1040;%20&#1044;&#1040;&#1053;&#1053;&#1067;&#1061;\&#1060;&#1057;&#1058;%20&#1088;&#1077;&#1096;&#1077;&#1085;&#1080;&#1103;\2020\&#1056;&#1044;\&#1055;&#1088;&#1086;&#1077;&#1082;&#1090;%20&#1086;&#1090;%2012.11.2019\&#1055;&#1040;&#1054;%20&#1060;&#1086;&#1088;&#1090;&#1091;&#1084;_&#1040;&#1088;&#1075;&#1072;&#1103;&#1096;&#1089;&#1082;&#1072;&#1103;%20&#1058;&#1069;&#1062;%20&#1073;&#1077;&#1079;%20&#1044;&#1055;&#1052;_&#1053;&#1042;_&#1062;_2020_&#1060;A&#105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TO\&#1058;&#1072;&#1088;&#1080;&#1092;&#1099;%202021%20&#1075;&#1086;&#1076;%20&#1044;&#1054;&#1050;&#1059;&#1052;&#1045;&#1053;&#1058;&#1067;\&#1056;&#1072;&#1089;&#1095;&#1077;&#1090;%20&#1087;&#1086;%20&#1052;&#1059;_&#1058;&#1050;%20202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40;&#1088;&#1075;&#1072;&#1103;&#1096;&#1089;&#1082;&#1072;&#1103;%20&#1058;&#1069;&#1062;%20(&#1058;&#1043;%204)%20&#1053;&#1042;_FORM4.2021.ORG(v1.1.1).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40;&#1088;&#1075;&#1072;&#1103;&#1096;&#1089;&#1082;&#1072;&#1103;%20&#1058;&#1069;&#1062;%20(&#1058;&#1043;-4)%20&#1053;&#1042;_INDEX.STATION.TSZ.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1%20&#1073;&#1077;&#1079;%20&#1044;&#1055;&#1052;_&#1053;&#1042;_&#1042;&#1056;_FORM4.2021.ORG(v1.1.1).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1%20&#1073;&#1077;&#1079;%20&#1044;&#1055;&#1052;_&#1053;&#1042;_INDEX.STATION.TSZ.202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1%20(&#1058;&#1043;%2010,11)%20&#1053;&#1042;_FORM4.2021.ORG(v1.1.1).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1%20(&#1058;&#1043;%2010,11)_&#1053;&#1042;_INDEX.STATION.TSZ.202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2_FORM4.2021.ORG(v1.1.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40;&#1088;&#1075;&#1072;&#1103;&#1096;&#1089;&#1082;&#1072;&#1103;%20&#1058;&#1069;&#1062;%20(&#1058;&#1043;%207)%20&#1042;&#1056;_FORM4.2021.ORG(v1.1.1).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2_INDEX.STATION.TSZ.20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3%20&#1073;&#1077;&#1079;%20&#1044;&#1055;&#1052;_&#1053;&#1042;_&#1042;&#1056;_FORM4.2021.ORG(v1.1.1).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3%20&#1073;&#1077;&#1079;%20&#1044;&#1055;&#1052;_&#1053;&#1042;_INDEX.STATION.TSZ.202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3%20(&#1041;&#1051;%203)%20&#1044;&#1055;&#1052;%20&#1053;&#1042;_FORM4.2021.ORG(v1.1.1).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3%20&#1041;&#1051;-3%20&#1044;&#1055;&#1052;_INDEX.STATION.TSZ.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4%20(&#1041;&#1051;-1)%20&#1044;&#1055;&#1052;%20&#1053;&#1042;_FORM4.2021.ORG(v1.1.1).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4%20&#1041;&#1051;-1%20&#1044;&#1055;&#1052;_INDEX.STATION.TSZ.202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4%20(&#1041;&#1051;-2)%20&#1044;&#1055;&#1052;%20&#1053;&#1042;_FORM4.2021.ORG(v1.1.1).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4%20&#1041;&#1051;-2%20&#1044;&#1055;&#1052;_INDEX.STATION.TSZ.20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63;&#1077;&#1083;&#1103;&#1073;&#1080;&#1085;&#1089;&#1082;&#1072;&#1103;%20&#1058;&#1069;&#1062;-4%20(&#1041;&#1051;-3)%20&#1053;&#1042;_FORM4.2021.ORG(v1.1.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40;&#1088;&#1075;&#1072;&#1103;&#1096;&#1089;&#1082;&#1072;&#1103;%20&#1058;&#1069;&#1062;%20(&#1058;&#1043;%201235)%20&#1042;&#1056;_FORM4.2021.ORG(v1.1.1).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63;&#1077;&#1083;&#1103;&#1073;&#1080;&#1085;&#1089;&#1082;&#1072;&#1103;%20&#1058;&#1069;&#1062;-4%20&#1041;&#1051;-3%20&#1053;&#1042;_INDEX.STATION.TSZ.202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8;&#1102;&#1084;&#1077;&#1085;&#1089;&#1082;&#1072;&#1103;%20&#1058;&#1069;&#1062;1%20&#1073;&#1077;&#1079;%20&#1044;&#1055;&#1052;_&#1053;&#1042;_&#1042;&#1056;_FORM4.2021.ORG(v1.1.1).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8;&#1102;&#1084;&#1077;&#1085;&#1089;&#1082;&#1072;&#1103;%20&#1058;&#1069;&#1062;-1%20&#1073;&#1077;&#1079;%20&#1044;&#1055;&#1052;_&#1053;&#1042;_INDEX.STATION.TSZ.202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8;&#1102;&#1084;&#1077;&#1085;&#1089;&#1082;&#1072;&#1103;%20&#1058;&#1069;&#1062;-1%20&#1041;&#1051;-2%20&#1044;&#1055;&#1052;%20&#1053;&#1042;_FORM4.2021.ORG(v1.1.1).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8;&#1102;&#1084;&#1077;&#1085;&#1089;&#1082;&#1072;&#1103;%20&#1058;&#1069;&#1062;-1%20&#1041;&#1051;-2%20&#1044;&#1055;&#1052;_INDEX.STATION.TSZ.202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8;&#1102;&#1084;&#1077;&#1085;&#1089;&#1082;&#1072;&#1103;%20&#1058;&#1069;&#1062;2_FORM4.2021.ORG(v1.1.1).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8;&#1102;&#1084;&#1077;&#1085;&#1089;&#1082;&#1072;&#1103;%20&#1058;&#1069;&#1062;-2_INDEX.STATION.TSZ.202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3;&#1103;&#1075;&#1072;&#1085;&#1089;&#1082;&#1072;&#1103;%20&#1043;&#1056;&#1069;&#1057;%20&#1041;&#1051;-1%20&#1044;&#1055;&#1052;%20&#1053;&#1042;_FORM4.2021.ORG(v1.1.1).xlsb"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3;&#1103;&#1075;&#1072;&#1085;&#1089;&#1082;&#1072;&#1103;%20&#1043;&#1056;&#1069;&#1057;%20&#1041;&#1051;-1%20&#1044;&#1055;&#1052;_INDEX.STATION.TSZ.202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3;&#1103;&#1075;&#1072;&#1085;&#1089;&#1082;&#1072;&#1103;%20&#1043;&#1056;&#1069;&#1057;%20&#1041;&#1051;-2%20&#1044;&#1055;&#1052;%20&#1053;&#1042;_FORM4.2021.ORG(v1.1.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40;&#1088;&#1075;&#1072;&#1103;&#1096;&#1089;&#1082;&#1072;&#1103;%20&#1058;&#1069;&#1062;%20&#1073;&#1077;&#1079;%20&#1044;&#1055;&#1052;_&#1053;&#1042;_&#1042;&#1056;_FORM4.2021.ORG(v1.1.1).xlsb"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3;&#1103;&#1075;&#1072;&#1085;&#1089;&#1082;&#1072;&#1103;%20&#1043;&#1056;&#1069;&#1057;%20&#1041;&#1051;-2%20&#1044;&#1055;&#1052;_INDEX.STATION.TSZ.202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1\&#1060;&#1086;&#1088;&#1084;&#1072;%204\&#1060;&#1086;&#1088;&#1090;&#1091;&#1084;\&#1060;&#1086;&#1088;&#1090;&#1091;&#1084;_&#1053;&#1103;&#1075;&#1072;&#1085;&#1089;&#1082;&#1072;&#1103;%20&#1043;&#1056;&#1069;&#1057;%20&#1041;&#1051;-3%20&#1044;&#1055;&#1052;_FORM4.2021.ORG(v1.1.1).xlsb"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53;&#1103;&#1075;&#1072;&#1085;&#1089;&#1082;&#1072;&#1103;%20&#1043;&#1056;&#1069;&#1057;%20&#1041;&#1051;-3%20&#1044;&#1055;&#1052;_INDEX.STATION.TSZ.20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OTO\&#1060;&#1057;&#1058;%202021\&#1056;&#1044;\2021_&#1060;&#1086;&#1088;&#1090;&#1091;&#1084;_&#1040;&#1088;&#1075;&#1072;&#1103;&#1096;&#1089;&#1082;&#1072;&#1103;%20&#1058;&#1069;&#1062;%20&#1073;&#1077;&#1079;%20&#1044;&#1055;&#1052;_&#1053;&#1042;_INDEX.STATION.TSZ.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OTO\&#1041;&#1040;&#1047;&#1040;%20&#1044;&#1040;&#1053;&#1053;&#1067;&#1061;\&#1058;&#1086;&#1087;&#1083;&#1080;&#1074;&#1086;\&#1056;&#1072;&#1089;&#1095;&#1077;&#1090;%20&#1079;&#1072;&#1090;&#1088;&#1072;&#1090;%20&#1085;&#1072;%20&#1090;&#1086;&#1087;&#1083;&#1080;&#1074;&#1086;\&#1056;&#1072;&#1089;&#1095;&#1077;&#1090;%20&#1079;&#1072;&#1090;&#1088;&#1072;&#1090;%20&#1085;&#1072;%20&#1090;&#1086;&#1087;&#1083;&#1080;&#1074;&#1086;_2019%20&#1075;&#1086;&#107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OTO\&#1058;&#1072;&#1088;&#1080;&#1092;&#1099;%202021%20&#1075;&#1086;&#1076;%20&#1044;&#1054;&#1050;&#1059;&#1052;&#1045;&#1053;&#1058;&#1067;\&#1060;&#1072;&#1082;&#1090;%202019\&#1060;&#1072;&#1082;&#1090;&#1080;&#1095;&#1077;&#1089;&#1082;&#1072;&#1103;%20&#1089;&#1084;&#1077;&#1090;&#1072;%202019%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69;&#1069;%20&#1080;%20&#1069;&#1052;\2019\&#1048;&#1085;&#1092;&#1086;&#1088;&#1084;&#1072;&#1094;&#1080;&#1103;%20&#1086;%20&#1090;&#1072;&#1088;&#1080;&#1092;&#1072;&#1093;%20&#1085;&#1072;%20&#1087;&#1086;&#1089;&#1090;&#1072;&#1074;&#1082;&#1091;%20&#1101;&#1083;&#1077;&#1082;&#1090;&#1088;&#1080;&#1095;&#1077;&#1089;&#1082;&#1086;&#1081;%20&#1101;&#1085;&#1077;&#1088;&#1075;&#1080;&#1080;%20(&#1084;&#1086;&#1097;&#1085;&#1086;&#1089;&#1090;&#1080;)%20&#1085;&#1072;%202019%20&#1075;&#1086;&#10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69;&#1069;%20&#1080;%20&#1069;&#1052;\2020\&#1048;&#1085;&#1092;&#1086;&#1088;&#1084;&#1072;&#1094;&#1080;&#1103;%20&#1086;%20&#1090;&#1072;&#1088;&#1080;&#1092;&#1072;&#1093;%20&#1085;&#1072;%20&#1087;&#1086;&#1089;&#1090;&#1072;&#1074;&#1082;&#1091;%20&#1101;&#1083;&#1077;&#1082;&#1090;&#1088;&#1080;&#1095;&#1077;&#1089;&#1082;&#1086;&#1081;%20&#1101;&#1085;&#1077;&#1088;&#1075;&#1080;&#1080;%20(&#1084;&#1086;&#1097;&#1085;&#1086;&#1089;&#1090;&#1080;)%20&#1085;&#1072;%202020%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1">
          <cell r="G181">
            <v>1052.4593624926192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refreshError="1"/>
      <sheetData sheetId="1" refreshError="1"/>
      <sheetData sheetId="2">
        <row r="7">
          <cell r="R7">
            <v>632.27</v>
          </cell>
          <cell r="S7">
            <v>658.55</v>
          </cell>
          <cell r="T7">
            <v>658.55</v>
          </cell>
          <cell r="U7">
            <v>733.85</v>
          </cell>
        </row>
        <row r="8">
          <cell r="R8">
            <v>641.62</v>
          </cell>
          <cell r="S8">
            <v>860.36</v>
          </cell>
          <cell r="T8">
            <v>797.09</v>
          </cell>
          <cell r="U8">
            <v>797.09</v>
          </cell>
        </row>
        <row r="9">
          <cell r="R9">
            <v>572.35</v>
          </cell>
          <cell r="S9">
            <v>647.38</v>
          </cell>
          <cell r="T9">
            <v>647.38</v>
          </cell>
          <cell r="U9">
            <v>662.88</v>
          </cell>
        </row>
        <row r="22">
          <cell r="R22">
            <v>14.77</v>
          </cell>
          <cell r="S22">
            <v>14.77</v>
          </cell>
          <cell r="T22">
            <v>14.77</v>
          </cell>
          <cell r="U22">
            <v>17.78</v>
          </cell>
        </row>
        <row r="23">
          <cell r="R23">
            <v>31.74</v>
          </cell>
          <cell r="S23">
            <v>31.74</v>
          </cell>
          <cell r="T23">
            <v>31.74</v>
          </cell>
          <cell r="U23">
            <v>100.97</v>
          </cell>
        </row>
        <row r="27">
          <cell r="R27">
            <v>29.83</v>
          </cell>
          <cell r="S27">
            <v>55.4</v>
          </cell>
          <cell r="T27">
            <v>30.08</v>
          </cell>
          <cell r="U27">
            <v>31.29</v>
          </cell>
        </row>
        <row r="28">
          <cell r="R28">
            <v>44.29</v>
          </cell>
          <cell r="S28">
            <v>45.16</v>
          </cell>
          <cell r="T28">
            <v>36.72</v>
          </cell>
          <cell r="U28">
            <v>38.18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дельта НВВ_Челябинск"/>
      <sheetName val="факт.НВВ_Челябинск"/>
      <sheetName val="дельта НВВ_АТЭЦ"/>
      <sheetName val="факт.НВВ_АТЭЦ"/>
      <sheetName val="дельта НВВ_Тюмень"/>
      <sheetName val="факт.НВВ_Тюмень"/>
      <sheetName val="УРУТ_2019"/>
      <sheetName val="3.1 АТЭЦ"/>
      <sheetName val="3.1 Челябинск"/>
      <sheetName val="3.1 Тюмень"/>
      <sheetName val="ПО ТЭ Челябинск"/>
      <sheetName val="ПО ТЭ АТЭЦ"/>
      <sheetName val="ПО ТЭ Тюмень"/>
      <sheetName val="Структура ПО Челябинск"/>
      <sheetName val="Структура ПО АТЭЦ"/>
      <sheetName val="Структура ПО Тюмень"/>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5.2 Челябинск"/>
      <sheetName val="5.2 АТЭЦ"/>
      <sheetName val="5.2 Тюмень"/>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Лист1"/>
      <sheetName val="5.9 Челябинск"/>
      <sheetName val="5.9 АТЭЦ"/>
      <sheetName val="5.9 Тюмень"/>
      <sheetName val="6.1. ЧО"/>
      <sheetName val="6.1. ТО"/>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АТЭЦ"/>
      <sheetName val="Тариф ХОВ ТТЭЦ-1"/>
      <sheetName val="Тариф ХОВ ТТЭЦ-2"/>
      <sheetName val="Тариф ХОВ Челябинск_"/>
      <sheetName val="Тариф ХОВ АТЭЦ_"/>
      <sheetName val="Тариф ХОВ ТТЭЦ-1_"/>
      <sheetName val="Тариф ХОВ ТТЭЦ-2_"/>
      <sheetName val="ТН_ЧО"/>
      <sheetName val="ТН_Тюмень"/>
      <sheetName val="дельта НВВ_ХОВ АТЭЦ"/>
      <sheetName val="факт.НВВ_ХОВ АТЭЦ"/>
      <sheetName val="дельта НВВ_ХОВ Челябинск"/>
      <sheetName val="факт.НВВ_ХОВ Челябинск"/>
      <sheetName val="дельта НВВ_ХОВ ТТЭЦ-1"/>
      <sheetName val="факт.НВВ_ХОВ ТТЭЦ-1"/>
      <sheetName val="дельта НВВ_ХОВ ТТЭЦ-2"/>
      <sheetName val="факт.НВВ_ХОВ ТТЭЦ-2"/>
      <sheetName val="Заявлен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5">
          <cell r="I15">
            <v>869.15254641784543</v>
          </cell>
        </row>
        <row r="18">
          <cell r="I18">
            <v>788.58309260599981</v>
          </cell>
        </row>
      </sheetData>
      <sheetData sheetId="58">
        <row r="12">
          <cell r="I12">
            <v>673.07590505459996</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47">
          <cell r="L47">
            <v>93.111735749123582</v>
          </cell>
        </row>
      </sheetData>
      <sheetData sheetId="76">
        <row r="47">
          <cell r="L47">
            <v>23.626636962216082</v>
          </cell>
        </row>
      </sheetData>
      <sheetData sheetId="77">
        <row r="47">
          <cell r="L47">
            <v>24.110493931759716</v>
          </cell>
        </row>
      </sheetData>
      <sheetData sheetId="78">
        <row r="47">
          <cell r="L47">
            <v>50.394662480280175</v>
          </cell>
        </row>
      </sheetData>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61</v>
          </cell>
        </row>
      </sheetData>
      <sheetData sheetId="6"/>
      <sheetData sheetId="7"/>
      <sheetData sheetId="8"/>
      <sheetData sheetId="9"/>
      <sheetData sheetId="10"/>
      <sheetData sheetId="11"/>
      <sheetData sheetId="12"/>
      <sheetData sheetId="13"/>
      <sheetData sheetId="14"/>
      <sheetData sheetId="15"/>
      <sheetData sheetId="16">
        <row r="11">
          <cell r="J11">
            <v>61</v>
          </cell>
        </row>
      </sheetData>
      <sheetData sheetId="17"/>
      <sheetData sheetId="18"/>
      <sheetData sheetId="19"/>
      <sheetData sheetId="20"/>
      <sheetData sheetId="21">
        <row r="11">
          <cell r="H11">
            <v>61</v>
          </cell>
        </row>
        <row r="12">
          <cell r="H12">
            <v>61</v>
          </cell>
        </row>
        <row r="14">
          <cell r="H14">
            <v>6.2810441385490057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61</v>
          </cell>
          <cell r="L11">
            <v>61</v>
          </cell>
        </row>
        <row r="12">
          <cell r="I12">
            <v>56.014949999999999</v>
          </cell>
          <cell r="L12">
            <v>54.8192926432625</v>
          </cell>
        </row>
        <row r="13">
          <cell r="I13">
            <v>350.93799999999999</v>
          </cell>
          <cell r="L13">
            <v>457.862166</v>
          </cell>
        </row>
        <row r="15">
          <cell r="I15">
            <v>316.33799999999997</v>
          </cell>
          <cell r="L15">
            <v>403.57804199999993</v>
          </cell>
        </row>
        <row r="16">
          <cell r="I16">
            <v>434.01799999999997</v>
          </cell>
          <cell r="L16">
            <v>493.63949999999994</v>
          </cell>
        </row>
        <row r="17">
          <cell r="I17">
            <v>434.01799999999997</v>
          </cell>
          <cell r="L17">
            <v>492.84249999999992</v>
          </cell>
        </row>
        <row r="20">
          <cell r="L20">
            <v>1121.7815284237147</v>
          </cell>
        </row>
        <row r="21">
          <cell r="H21">
            <v>115598.3636900565</v>
          </cell>
          <cell r="L21">
            <v>119985.05334170266</v>
          </cell>
        </row>
        <row r="31">
          <cell r="I31">
            <v>555704.92473261908</v>
          </cell>
          <cell r="L31">
            <v>706328.88746899029</v>
          </cell>
        </row>
        <row r="32">
          <cell r="I32">
            <v>339666.26827602187</v>
          </cell>
          <cell r="L32">
            <v>452217.83118778863</v>
          </cell>
        </row>
        <row r="33">
          <cell r="I33">
            <v>216038.65645659721</v>
          </cell>
          <cell r="L33">
            <v>254111.05628120166</v>
          </cell>
        </row>
        <row r="43">
          <cell r="G43">
            <v>340048.96196757781</v>
          </cell>
          <cell r="H43">
            <v>77702.838746163965</v>
          </cell>
          <cell r="I43">
            <v>417751.8007137418</v>
          </cell>
          <cell r="J43">
            <v>452726.39279301005</v>
          </cell>
          <cell r="K43">
            <v>78929.949023475099</v>
          </cell>
          <cell r="L43">
            <v>531656.34181648516</v>
          </cell>
        </row>
      </sheetData>
      <sheetData sheetId="7"/>
      <sheetData sheetId="8">
        <row r="181">
          <cell r="G181">
            <v>1120.521396423715</v>
          </cell>
        </row>
      </sheetData>
      <sheetData sheetId="9">
        <row r="181">
          <cell r="G181">
            <v>1073.7447549014721</v>
          </cell>
        </row>
      </sheetData>
      <sheetData sheetId="10">
        <row r="181">
          <cell r="G181">
            <v>1016.6827398810489</v>
          </cell>
        </row>
      </sheetData>
      <sheetData sheetId="11"/>
      <sheetData sheetId="12"/>
      <sheetData sheetId="13">
        <row r="24">
          <cell r="L24">
            <v>370.4</v>
          </cell>
          <cell r="M24">
            <v>370.40000000000003</v>
          </cell>
        </row>
        <row r="28">
          <cell r="L28">
            <v>171.8</v>
          </cell>
          <cell r="M28">
            <v>171.80000000000004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50.000000000000007</v>
          </cell>
        </row>
        <row r="12">
          <cell r="H12">
            <v>25.564250000000001</v>
          </cell>
        </row>
        <row r="14">
          <cell r="H14">
            <v>3.4389461109511008</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50</v>
          </cell>
          <cell r="L11">
            <v>50</v>
          </cell>
        </row>
        <row r="12">
          <cell r="I12">
            <v>15.519499999999999</v>
          </cell>
          <cell r="L12">
            <v>17.409934346976147</v>
          </cell>
        </row>
        <row r="13">
          <cell r="I13">
            <v>234.96</v>
          </cell>
          <cell r="L13">
            <v>194.86766666666671</v>
          </cell>
        </row>
        <row r="15">
          <cell r="I15">
            <v>208.62100000000001</v>
          </cell>
          <cell r="L15">
            <v>164.27137960887242</v>
          </cell>
        </row>
        <row r="16">
          <cell r="I16">
            <v>416.20010000000002</v>
          </cell>
          <cell r="L16">
            <v>382.14899999999994</v>
          </cell>
        </row>
        <row r="17">
          <cell r="I17">
            <v>413.98</v>
          </cell>
          <cell r="L17">
            <v>380.16099999999994</v>
          </cell>
        </row>
        <row r="20">
          <cell r="G20">
            <v>601.90472314998749</v>
          </cell>
          <cell r="L20">
            <v>623.55670743223311</v>
          </cell>
        </row>
        <row r="21">
          <cell r="H21">
            <v>747514.42068673973</v>
          </cell>
          <cell r="L21">
            <v>775978.04055922688</v>
          </cell>
        </row>
        <row r="31">
          <cell r="I31">
            <v>346273.87813272083</v>
          </cell>
          <cell r="L31">
            <v>311447.75992556801</v>
          </cell>
        </row>
        <row r="32">
          <cell r="I32">
            <v>123928.44504710268</v>
          </cell>
          <cell r="L32">
            <v>101090.1225264267</v>
          </cell>
        </row>
        <row r="33">
          <cell r="I33">
            <v>222345.43308561813</v>
          </cell>
          <cell r="L33">
            <v>210357.63739914133</v>
          </cell>
        </row>
        <row r="43">
          <cell r="G43">
            <v>125569.96524827354</v>
          </cell>
          <cell r="H43">
            <v>139212.6006221743</v>
          </cell>
          <cell r="I43">
            <v>264782.56587044784</v>
          </cell>
          <cell r="J43">
            <v>102432.52059425897</v>
          </cell>
          <cell r="K43">
            <v>162116.72088997602</v>
          </cell>
          <cell r="L43">
            <v>264549.24148423498</v>
          </cell>
        </row>
      </sheetData>
      <sheetData sheetId="7"/>
      <sheetData sheetId="8">
        <row r="170">
          <cell r="G170">
            <v>615.38487572893519</v>
          </cell>
        </row>
      </sheetData>
      <sheetData sheetId="9">
        <row r="170">
          <cell r="G170">
            <v>594.03629091559662</v>
          </cell>
        </row>
      </sheetData>
      <sheetData sheetId="10">
        <row r="170">
          <cell r="G170">
            <v>559.78122335895091</v>
          </cell>
        </row>
      </sheetData>
      <sheetData sheetId="11"/>
      <sheetData sheetId="12"/>
      <sheetData sheetId="13">
        <row r="24">
          <cell r="L24">
            <v>184.2</v>
          </cell>
          <cell r="M24">
            <v>184.2</v>
          </cell>
        </row>
        <row r="28">
          <cell r="L28">
            <v>167</v>
          </cell>
          <cell r="M28">
            <v>167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83.799999999999983</v>
          </cell>
        </row>
        <row r="12">
          <cell r="H12">
            <v>81.167500000000004</v>
          </cell>
        </row>
        <row r="14">
          <cell r="H14">
            <v>5.3008975950460835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83.8</v>
          </cell>
          <cell r="L11">
            <v>83.799999999999983</v>
          </cell>
        </row>
        <row r="12">
          <cell r="I12">
            <v>76.45024166666667</v>
          </cell>
          <cell r="L12">
            <v>77.221953259440809</v>
          </cell>
        </row>
        <row r="13">
          <cell r="I13">
            <v>662.34010000000001</v>
          </cell>
          <cell r="L13">
            <v>602.15299999999991</v>
          </cell>
        </row>
        <row r="15">
          <cell r="I15">
            <v>608.95550000000003</v>
          </cell>
          <cell r="L15">
            <v>555.44921378522452</v>
          </cell>
        </row>
        <row r="16">
          <cell r="I16">
            <v>871.44010000000003</v>
          </cell>
          <cell r="L16">
            <v>905.32500000000005</v>
          </cell>
        </row>
        <row r="17">
          <cell r="I17">
            <v>871.38010000000008</v>
          </cell>
          <cell r="L17">
            <v>905.19500000000005</v>
          </cell>
        </row>
        <row r="20">
          <cell r="G20">
            <v>705.5744492805851</v>
          </cell>
          <cell r="L20">
            <v>727.80500034010004</v>
          </cell>
        </row>
        <row r="21">
          <cell r="H21">
            <v>134672.6194257506</v>
          </cell>
          <cell r="L21">
            <v>139784.13079535309</v>
          </cell>
        </row>
        <row r="31">
          <cell r="I31">
            <v>936492.42702072312</v>
          </cell>
          <cell r="L31">
            <v>946778.88847309526</v>
          </cell>
        </row>
        <row r="32">
          <cell r="I32">
            <v>428926.75032529241</v>
          </cell>
          <cell r="L32">
            <v>403558.77589919802</v>
          </cell>
        </row>
        <row r="33">
          <cell r="I33">
            <v>507565.67669543071</v>
          </cell>
          <cell r="L33">
            <v>543220.11257389723</v>
          </cell>
        </row>
        <row r="43">
          <cell r="G43">
            <v>429663.44154888333</v>
          </cell>
          <cell r="H43">
            <v>123549.05161177996</v>
          </cell>
          <cell r="I43">
            <v>553212.49316066329</v>
          </cell>
          <cell r="J43">
            <v>404258.71522786363</v>
          </cell>
          <cell r="K43">
            <v>129532.8433762838</v>
          </cell>
          <cell r="L43">
            <v>533791.5586041474</v>
          </cell>
        </row>
      </sheetData>
      <sheetData sheetId="7"/>
      <sheetData sheetId="8">
        <row r="170">
          <cell r="G170">
            <v>726.54486834010004</v>
          </cell>
        </row>
      </sheetData>
      <sheetData sheetId="9">
        <row r="170">
          <cell r="G170">
            <v>704.36468728058526</v>
          </cell>
        </row>
      </sheetData>
      <sheetData sheetId="10">
        <row r="170">
          <cell r="G170">
            <v>891.58041454060083</v>
          </cell>
        </row>
      </sheetData>
      <sheetData sheetId="11"/>
      <sheetData sheetId="12"/>
      <sheetData sheetId="13">
        <row r="24">
          <cell r="L24">
            <v>183.4</v>
          </cell>
          <cell r="M24">
            <v>183.4</v>
          </cell>
        </row>
        <row r="28">
          <cell r="L28">
            <v>151.69999999999999</v>
          </cell>
          <cell r="M28">
            <v>151.69999999999999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320</v>
          </cell>
        </row>
        <row r="12">
          <cell r="H12">
            <v>320</v>
          </cell>
        </row>
        <row r="14">
          <cell r="H14">
            <v>24.052778374082607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30</v>
          </cell>
        </row>
      </sheetData>
      <sheetData sheetId="6"/>
      <sheetData sheetId="7"/>
      <sheetData sheetId="8"/>
      <sheetData sheetId="9"/>
      <sheetData sheetId="10"/>
      <sheetData sheetId="11"/>
      <sheetData sheetId="12"/>
      <sheetData sheetId="13"/>
      <sheetData sheetId="14"/>
      <sheetData sheetId="15"/>
      <sheetData sheetId="16">
        <row r="11">
          <cell r="J11">
            <v>30</v>
          </cell>
        </row>
      </sheetData>
      <sheetData sheetId="17"/>
      <sheetData sheetId="18"/>
      <sheetData sheetId="19"/>
      <sheetData sheetId="20"/>
      <sheetData sheetId="21">
        <row r="11">
          <cell r="H11">
            <v>30</v>
          </cell>
        </row>
        <row r="12">
          <cell r="H12">
            <v>28.996083333333335</v>
          </cell>
        </row>
        <row r="14">
          <cell r="H14">
            <v>2.6957765894350572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320</v>
          </cell>
          <cell r="L11">
            <v>320</v>
          </cell>
        </row>
        <row r="12">
          <cell r="I12">
            <v>295.3</v>
          </cell>
          <cell r="L12">
            <v>293.77715101766512</v>
          </cell>
        </row>
        <row r="13">
          <cell r="I13">
            <v>1694.3510000000001</v>
          </cell>
          <cell r="L13">
            <v>1244.8833333333332</v>
          </cell>
        </row>
        <row r="15">
          <cell r="I15">
            <v>1498.8995831900002</v>
          </cell>
          <cell r="L15">
            <v>1037.4793333333332</v>
          </cell>
        </row>
        <row r="16">
          <cell r="I16">
            <v>2146.1500999999998</v>
          </cell>
          <cell r="L16">
            <v>2147.0905599999996</v>
          </cell>
        </row>
        <row r="17">
          <cell r="I17">
            <v>2135.3498999999997</v>
          </cell>
          <cell r="L17">
            <v>2135.3445599999995</v>
          </cell>
        </row>
        <row r="20">
          <cell r="G20">
            <v>835.44944073345198</v>
          </cell>
          <cell r="L20">
            <v>863.68820554145532</v>
          </cell>
        </row>
        <row r="21">
          <cell r="H21">
            <v>325831.82396604575</v>
          </cell>
          <cell r="L21">
            <v>338315.24418386415</v>
          </cell>
        </row>
        <row r="31">
          <cell r="I31">
            <v>2407002.2015702045</v>
          </cell>
          <cell r="L31">
            <v>2091095.9663634498</v>
          </cell>
        </row>
        <row r="32">
          <cell r="I32">
            <v>1240460.8286952027</v>
          </cell>
          <cell r="L32">
            <v>887580.55718536233</v>
          </cell>
        </row>
        <row r="33">
          <cell r="I33">
            <v>1166541.3728750017</v>
          </cell>
          <cell r="L33">
            <v>1203515.4091780875</v>
          </cell>
        </row>
        <row r="43">
          <cell r="G43">
            <v>1252254.8184916899</v>
          </cell>
          <cell r="H43">
            <v>1154617.6514060798</v>
          </cell>
          <cell r="I43">
            <v>2406872.4698977694</v>
          </cell>
          <cell r="J43">
            <v>896058.66369301197</v>
          </cell>
          <cell r="K43">
            <v>1192671.4629861757</v>
          </cell>
          <cell r="L43">
            <v>2088730.1266791876</v>
          </cell>
        </row>
      </sheetData>
      <sheetData sheetId="7"/>
      <sheetData sheetId="8">
        <row r="181">
          <cell r="G181">
            <v>855.51637383815751</v>
          </cell>
        </row>
      </sheetData>
      <sheetData sheetId="9">
        <row r="181">
          <cell r="G181">
            <v>827.58100849906111</v>
          </cell>
        </row>
      </sheetData>
      <sheetData sheetId="10">
        <row r="181">
          <cell r="G181">
            <v>798.45225468554645</v>
          </cell>
        </row>
      </sheetData>
      <sheetData sheetId="11"/>
      <sheetData sheetId="12"/>
      <sheetData sheetId="13">
        <row r="24">
          <cell r="L24">
            <v>260.10000000000002</v>
          </cell>
          <cell r="M24">
            <v>260.10000000000008</v>
          </cell>
        </row>
        <row r="28">
          <cell r="L28">
            <v>171.6</v>
          </cell>
          <cell r="M28">
            <v>171.59999999999997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360</v>
          </cell>
        </row>
        <row r="12">
          <cell r="H12">
            <v>360</v>
          </cell>
        </row>
        <row r="14">
          <cell r="H14">
            <v>25.468347288626465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360</v>
          </cell>
          <cell r="L11">
            <v>360</v>
          </cell>
        </row>
        <row r="12">
          <cell r="I12">
            <v>332.257025</v>
          </cell>
          <cell r="L12">
            <v>335.90473316754515</v>
          </cell>
        </row>
        <row r="13">
          <cell r="I13">
            <v>2228.92</v>
          </cell>
          <cell r="L13">
            <v>2212.5816666666665</v>
          </cell>
        </row>
        <row r="15">
          <cell r="I15">
            <v>2004.0221000000001</v>
          </cell>
          <cell r="L15">
            <v>2001.8279821632098</v>
          </cell>
        </row>
        <row r="16">
          <cell r="I16">
            <v>2609.2102</v>
          </cell>
          <cell r="L16">
            <v>2389.0820000000003</v>
          </cell>
        </row>
        <row r="17">
          <cell r="I17">
            <v>2588.4099000000001</v>
          </cell>
          <cell r="L17">
            <v>2369.8970000000004</v>
          </cell>
        </row>
        <row r="20">
          <cell r="G20">
            <v>692.84159142165981</v>
          </cell>
          <cell r="L20">
            <v>714.09401816355523</v>
          </cell>
        </row>
        <row r="21">
          <cell r="H21">
            <v>248520.43656900612</v>
          </cell>
          <cell r="L21">
            <v>258068.4114100617</v>
          </cell>
        </row>
        <row r="31">
          <cell r="I31">
            <v>2746620.1697010612</v>
          </cell>
          <cell r="L31">
            <v>2709366.5692332825</v>
          </cell>
        </row>
        <row r="32">
          <cell r="I32">
            <v>1372701.348918105</v>
          </cell>
          <cell r="L32">
            <v>1413134.7860859782</v>
          </cell>
        </row>
        <row r="33">
          <cell r="I33">
            <v>1373918.8207829562</v>
          </cell>
          <cell r="L33">
            <v>1296231.7831473043</v>
          </cell>
        </row>
        <row r="43">
          <cell r="G43">
            <v>1388469.8610081768</v>
          </cell>
          <cell r="H43">
            <v>990871.93087342998</v>
          </cell>
          <cell r="I43">
            <v>2379341.7918816069</v>
          </cell>
          <cell r="J43">
            <v>1429493.3874551682</v>
          </cell>
          <cell r="K43">
            <v>1040236.8104840285</v>
          </cell>
          <cell r="L43">
            <v>2469730.1979391966</v>
          </cell>
        </row>
      </sheetData>
      <sheetData sheetId="7"/>
      <sheetData sheetId="8">
        <row r="170">
          <cell r="G170">
            <v>705.92218646025742</v>
          </cell>
        </row>
      </sheetData>
      <sheetData sheetId="9">
        <row r="170">
          <cell r="G170">
            <v>684.97315918726895</v>
          </cell>
        </row>
      </sheetData>
      <sheetData sheetId="10">
        <row r="170">
          <cell r="G170">
            <v>698.6022291379378</v>
          </cell>
        </row>
      </sheetData>
      <sheetData sheetId="11"/>
      <sheetData sheetId="12"/>
      <sheetData sheetId="13">
        <row r="24">
          <cell r="L24">
            <v>213.1</v>
          </cell>
          <cell r="M24">
            <v>213.10000000000002</v>
          </cell>
        </row>
        <row r="28">
          <cell r="L28">
            <v>164.6</v>
          </cell>
          <cell r="M28">
            <v>164.6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233</v>
          </cell>
        </row>
        <row r="12">
          <cell r="H12">
            <v>233</v>
          </cell>
        </row>
        <row r="14">
          <cell r="H14">
            <v>4.9127721934203796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233</v>
          </cell>
          <cell r="L11">
            <v>233</v>
          </cell>
        </row>
        <row r="12">
          <cell r="I12">
            <v>227.40180000000001</v>
          </cell>
          <cell r="L12">
            <v>227.83049579212224</v>
          </cell>
        </row>
        <row r="13">
          <cell r="I13">
            <v>1568.7505000000001</v>
          </cell>
          <cell r="L13">
            <v>1438.2016666666668</v>
          </cell>
        </row>
        <row r="15">
          <cell r="I15">
            <v>1519.9623000000001</v>
          </cell>
          <cell r="L15">
            <v>1393.0317797654009</v>
          </cell>
        </row>
        <row r="16">
          <cell r="I16">
            <v>180.49</v>
          </cell>
          <cell r="L16">
            <v>399</v>
          </cell>
        </row>
        <row r="17">
          <cell r="I17">
            <v>179.15010000000001</v>
          </cell>
          <cell r="L17">
            <v>399</v>
          </cell>
        </row>
        <row r="20">
          <cell r="G20">
            <v>744.82032836167502</v>
          </cell>
          <cell r="L20">
            <v>768.21410695822556</v>
          </cell>
        </row>
        <row r="31">
          <cell r="I31">
            <v>1220504.7225164443</v>
          </cell>
          <cell r="L31">
            <v>1273952.3732887586</v>
          </cell>
        </row>
        <row r="32">
          <cell r="I32">
            <v>1130260.0267513944</v>
          </cell>
          <cell r="L32">
            <v>1068391.2607342056</v>
          </cell>
        </row>
        <row r="33">
          <cell r="I33">
            <v>90244.695765049895</v>
          </cell>
          <cell r="L33">
            <v>205561.11255455296</v>
          </cell>
        </row>
        <row r="43">
          <cell r="G43">
            <v>1132098.819383367</v>
          </cell>
          <cell r="H43">
            <v>0</v>
          </cell>
          <cell r="I43">
            <v>1132098.819383367</v>
          </cell>
          <cell r="J43">
            <v>1070146.664656905</v>
          </cell>
          <cell r="K43">
            <v>0</v>
          </cell>
          <cell r="L43">
            <v>1070146.664656905</v>
          </cell>
        </row>
      </sheetData>
      <sheetData sheetId="7"/>
      <sheetData sheetId="8">
        <row r="170">
          <cell r="G170">
            <v>766.95397495822556</v>
          </cell>
        </row>
      </sheetData>
      <sheetData sheetId="9">
        <row r="170">
          <cell r="G170">
            <v>743.61056636167507</v>
          </cell>
        </row>
      </sheetData>
      <sheetData sheetId="10">
        <row r="170">
          <cell r="G170">
            <v>749.53694522960461</v>
          </cell>
        </row>
      </sheetData>
      <sheetData sheetId="11"/>
      <sheetData sheetId="12"/>
      <sheetData sheetId="13">
        <row r="24">
          <cell r="L24">
            <v>231.8</v>
          </cell>
          <cell r="M24">
            <v>231.80000000000004</v>
          </cell>
        </row>
        <row r="28">
          <cell r="L28">
            <v>156.30000000000001</v>
          </cell>
          <cell r="M28">
            <v>156.30000000000001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247</v>
          </cell>
        </row>
        <row r="12">
          <cell r="H12">
            <v>247</v>
          </cell>
        </row>
        <row r="14">
          <cell r="H14">
            <v>9.0090660700951517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v>
          </cell>
          <cell r="L11">
            <v>247</v>
          </cell>
        </row>
        <row r="12">
          <cell r="I12">
            <v>235.95235397745822</v>
          </cell>
          <cell r="L12">
            <v>237.24000643663777</v>
          </cell>
        </row>
        <row r="13">
          <cell r="I13">
            <v>1723.2001</v>
          </cell>
          <cell r="L13">
            <v>1622.0501666666669</v>
          </cell>
        </row>
        <row r="15">
          <cell r="I15">
            <v>1653.4104</v>
          </cell>
          <cell r="L15">
            <v>1536.7106752370651</v>
          </cell>
        </row>
        <row r="16">
          <cell r="I16">
            <v>867.05349999999999</v>
          </cell>
          <cell r="L16">
            <v>467.78000000000003</v>
          </cell>
        </row>
        <row r="17">
          <cell r="I17">
            <v>852.22339999999997</v>
          </cell>
          <cell r="L17">
            <v>463.55700000000002</v>
          </cell>
        </row>
        <row r="20">
          <cell r="G20">
            <v>837.50188022275802</v>
          </cell>
          <cell r="L20">
            <v>865.52772433608311</v>
          </cell>
        </row>
        <row r="31">
          <cell r="I31">
            <v>1901170.0950057998</v>
          </cell>
          <cell r="L31">
            <v>1616292.2657766356</v>
          </cell>
        </row>
        <row r="32">
          <cell r="I32">
            <v>1382734.0857075376</v>
          </cell>
          <cell r="L32">
            <v>1328129.2354042947</v>
          </cell>
        </row>
        <row r="33">
          <cell r="I33">
            <v>518436.00929826219</v>
          </cell>
          <cell r="L33">
            <v>288163.03037234093</v>
          </cell>
        </row>
        <row r="43">
          <cell r="G43">
            <v>1384734.3187798625</v>
          </cell>
          <cell r="H43">
            <v>0</v>
          </cell>
          <cell r="I43">
            <v>1384734.3187798625</v>
          </cell>
          <cell r="J43">
            <v>1330065.6937009026</v>
          </cell>
          <cell r="K43">
            <v>0</v>
          </cell>
          <cell r="L43">
            <v>1330065.6937009026</v>
          </cell>
        </row>
      </sheetData>
      <sheetData sheetId="7"/>
      <sheetData sheetId="8">
        <row r="170">
          <cell r="G170">
            <v>864.26759233608311</v>
          </cell>
        </row>
      </sheetData>
      <sheetData sheetId="9">
        <row r="170">
          <cell r="G170">
            <v>836.29211822275795</v>
          </cell>
        </row>
      </sheetData>
      <sheetData sheetId="10">
        <row r="170">
          <cell r="G170">
            <v>896.26604655279846</v>
          </cell>
        </row>
      </sheetData>
      <sheetData sheetId="11"/>
      <sheetData sheetId="12"/>
      <sheetData sheetId="13">
        <row r="24">
          <cell r="L24">
            <v>219.3</v>
          </cell>
          <cell r="M24">
            <v>219.3</v>
          </cell>
        </row>
        <row r="28">
          <cell r="L28">
            <v>156.9</v>
          </cell>
          <cell r="M28">
            <v>156.89999999999998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247.5</v>
          </cell>
        </row>
        <row r="12">
          <cell r="H12">
            <v>247.5</v>
          </cell>
        </row>
        <row r="14">
          <cell r="H14">
            <v>11.039374062873357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247.5</v>
          </cell>
          <cell r="L11">
            <v>247.5</v>
          </cell>
        </row>
        <row r="12">
          <cell r="I12">
            <v>237.84382386430588</v>
          </cell>
          <cell r="L12">
            <v>236.62178130408716</v>
          </cell>
        </row>
        <row r="13">
          <cell r="I13">
            <v>1838.8400999999999</v>
          </cell>
          <cell r="L13">
            <v>1712.7170000000001</v>
          </cell>
        </row>
        <row r="15">
          <cell r="I15">
            <v>1729.7968999999998</v>
          </cell>
          <cell r="L15">
            <v>1616.6894860495572</v>
          </cell>
        </row>
        <row r="16">
          <cell r="I16">
            <v>728.97460000000001</v>
          </cell>
          <cell r="L16">
            <v>488.57800000000009</v>
          </cell>
        </row>
        <row r="17">
          <cell r="I17">
            <v>716.66280000000006</v>
          </cell>
          <cell r="L17">
            <v>484.16700000000009</v>
          </cell>
        </row>
        <row r="20">
          <cell r="G20">
            <v>844.95863793055605</v>
          </cell>
          <cell r="L20">
            <v>873.33596839294967</v>
          </cell>
        </row>
        <row r="31">
          <cell r="I31">
            <v>1899323.2151252923</v>
          </cell>
          <cell r="L31">
            <v>1713566.1583364531</v>
          </cell>
        </row>
        <row r="32">
          <cell r="I32">
            <v>1459514.1899631603</v>
          </cell>
          <cell r="L32">
            <v>1409875.8357343553</v>
          </cell>
        </row>
        <row r="33">
          <cell r="I33">
            <v>439809.02516213199</v>
          </cell>
          <cell r="L33">
            <v>303690.32260209788</v>
          </cell>
        </row>
        <row r="43">
          <cell r="G43">
            <v>1461606.8325204982</v>
          </cell>
          <cell r="H43">
            <v>0</v>
          </cell>
          <cell r="I43">
            <v>1461606.8325204982</v>
          </cell>
          <cell r="J43">
            <v>1411913.0778897901</v>
          </cell>
          <cell r="K43">
            <v>0</v>
          </cell>
          <cell r="L43">
            <v>1411913.0778897901</v>
          </cell>
        </row>
      </sheetData>
      <sheetData sheetId="7"/>
      <sheetData sheetId="8">
        <row r="170">
          <cell r="G170">
            <v>872.07583639294944</v>
          </cell>
        </row>
      </sheetData>
      <sheetData sheetId="9">
        <row r="170">
          <cell r="G170">
            <v>843.74887593055598</v>
          </cell>
        </row>
      </sheetData>
      <sheetData sheetId="10">
        <row r="170">
          <cell r="G170">
            <v>896.21748114750881</v>
          </cell>
        </row>
      </sheetData>
      <sheetData sheetId="11"/>
      <sheetData sheetId="12"/>
      <sheetData sheetId="13">
        <row r="24">
          <cell r="L24">
            <v>219.3</v>
          </cell>
          <cell r="M24">
            <v>219.30000000000004</v>
          </cell>
        </row>
        <row r="28">
          <cell r="L28">
            <v>156.9</v>
          </cell>
          <cell r="M28">
            <v>156.9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256.54166666666669</v>
          </cell>
        </row>
        <row r="12">
          <cell r="H12">
            <v>254.52549999999997</v>
          </cell>
        </row>
        <row r="14">
          <cell r="H14">
            <v>9.4456679382147115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145</v>
          </cell>
        </row>
      </sheetData>
      <sheetData sheetId="6"/>
      <sheetData sheetId="7"/>
      <sheetData sheetId="8"/>
      <sheetData sheetId="9"/>
      <sheetData sheetId="10"/>
      <sheetData sheetId="11"/>
      <sheetData sheetId="12"/>
      <sheetData sheetId="13"/>
      <sheetData sheetId="14"/>
      <sheetData sheetId="15"/>
      <sheetData sheetId="16">
        <row r="11">
          <cell r="J11">
            <v>145</v>
          </cell>
        </row>
      </sheetData>
      <sheetData sheetId="17"/>
      <sheetData sheetId="18"/>
      <sheetData sheetId="19"/>
      <sheetData sheetId="20"/>
      <sheetData sheetId="21">
        <row r="11">
          <cell r="H11">
            <v>145</v>
          </cell>
        </row>
        <row r="12">
          <cell r="H12">
            <v>143.61416666666665</v>
          </cell>
        </row>
        <row r="14">
          <cell r="H14">
            <v>6.4039778039127819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263</v>
          </cell>
          <cell r="L11">
            <v>263</v>
          </cell>
        </row>
        <row r="12">
          <cell r="I12">
            <v>254.9541883899644</v>
          </cell>
          <cell r="L12">
            <v>255.09134220332504</v>
          </cell>
        </row>
        <row r="13">
          <cell r="I13">
            <v>1568.7896000000001</v>
          </cell>
          <cell r="L13">
            <v>1557.7648333333332</v>
          </cell>
        </row>
        <row r="15">
          <cell r="I15">
            <v>1512.551779338401</v>
          </cell>
          <cell r="L15">
            <v>1488.8383797805157</v>
          </cell>
        </row>
        <row r="16">
          <cell r="I16">
            <v>172.12799999999999</v>
          </cell>
          <cell r="L16">
            <v>461.50800000000004</v>
          </cell>
        </row>
        <row r="17">
          <cell r="I17">
            <v>169.15079999999998</v>
          </cell>
          <cell r="L17">
            <v>457.34100000000007</v>
          </cell>
        </row>
        <row r="20">
          <cell r="G20">
            <v>831.49926982549755</v>
          </cell>
          <cell r="L20">
            <v>857.03488533495499</v>
          </cell>
        </row>
        <row r="21">
          <cell r="H21">
            <v>120627.37</v>
          </cell>
          <cell r="K21">
            <v>125205.16189142398</v>
          </cell>
        </row>
        <row r="31">
          <cell r="I31">
            <v>1357823.3608656705</v>
          </cell>
          <cell r="L31">
            <v>1555768.7982740868</v>
          </cell>
        </row>
        <row r="32">
          <cell r="I32">
            <v>1255855.8724274617</v>
          </cell>
          <cell r="L32">
            <v>1274110.2972122848</v>
          </cell>
        </row>
        <row r="33">
          <cell r="I33">
            <v>101967.48843820882</v>
          </cell>
          <cell r="L33">
            <v>281658.50106180203</v>
          </cell>
        </row>
        <row r="43">
          <cell r="G43">
            <v>1257685.7000931376</v>
          </cell>
          <cell r="H43">
            <v>369053.43859159132</v>
          </cell>
          <cell r="I43">
            <v>1626739.1386847289</v>
          </cell>
          <cell r="J43">
            <v>1275986.4300974745</v>
          </cell>
          <cell r="K43">
            <v>383265.03357201535</v>
          </cell>
          <cell r="L43">
            <v>1659251.4636694898</v>
          </cell>
        </row>
      </sheetData>
      <sheetData sheetId="7"/>
      <sheetData sheetId="8">
        <row r="170">
          <cell r="G170">
            <v>855.77475333495499</v>
          </cell>
        </row>
      </sheetData>
      <sheetData sheetId="9">
        <row r="170">
          <cell r="G170">
            <v>830.28950782549759</v>
          </cell>
        </row>
      </sheetData>
      <sheetData sheetId="10">
        <row r="170">
          <cell r="G170">
            <v>892.27595056935286</v>
          </cell>
        </row>
      </sheetData>
      <sheetData sheetId="11"/>
      <sheetData sheetId="12"/>
      <sheetData sheetId="13">
        <row r="24">
          <cell r="L24">
            <v>219.3</v>
          </cell>
          <cell r="M24">
            <v>219.30000000000007</v>
          </cell>
        </row>
        <row r="28">
          <cell r="L28">
            <v>156.9</v>
          </cell>
          <cell r="M28">
            <v>156.89999999999995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472.00000000000006</v>
          </cell>
        </row>
        <row r="12">
          <cell r="H12">
            <v>472.00000000000006</v>
          </cell>
        </row>
        <row r="14">
          <cell r="H14">
            <v>24.734318142227767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472</v>
          </cell>
          <cell r="L11">
            <v>472</v>
          </cell>
        </row>
        <row r="12">
          <cell r="I12">
            <v>441.24200000000002</v>
          </cell>
          <cell r="L12">
            <v>449.03742849844889</v>
          </cell>
        </row>
        <row r="13">
          <cell r="I13">
            <v>2540.7901000000002</v>
          </cell>
          <cell r="L13">
            <v>2224.8566666666661</v>
          </cell>
        </row>
        <row r="15">
          <cell r="I15">
            <v>2328.8882000000003</v>
          </cell>
          <cell r="L15">
            <v>2024.2959766966439</v>
          </cell>
        </row>
        <row r="16">
          <cell r="I16">
            <v>2046.2201</v>
          </cell>
          <cell r="L16">
            <v>2295.48</v>
          </cell>
        </row>
        <row r="17">
          <cell r="I17">
            <v>2039.54</v>
          </cell>
          <cell r="L17">
            <v>2288.81</v>
          </cell>
        </row>
        <row r="20">
          <cell r="G20">
            <v>630.89486402523778</v>
          </cell>
          <cell r="L20">
            <v>652.9813398682478</v>
          </cell>
        </row>
        <row r="21">
          <cell r="H21">
            <v>199014.45516939205</v>
          </cell>
          <cell r="L21">
            <v>209250.13492536746</v>
          </cell>
        </row>
        <row r="31">
          <cell r="I31">
            <v>2364056.0553872413</v>
          </cell>
          <cell r="L31">
            <v>2360685.1512824586</v>
          </cell>
        </row>
        <row r="32">
          <cell r="I32">
            <v>1450950.7376990558</v>
          </cell>
          <cell r="L32">
            <v>1305277.9239795862</v>
          </cell>
        </row>
        <row r="33">
          <cell r="I33">
            <v>913105.31768818549</v>
          </cell>
          <cell r="L33">
            <v>1055407.2273028723</v>
          </cell>
        </row>
        <row r="43">
          <cell r="G43">
            <v>1469283.6042689809</v>
          </cell>
          <cell r="H43">
            <v>1053762.4347342348</v>
          </cell>
          <cell r="I43">
            <v>2523046.0390032157</v>
          </cell>
          <cell r="J43">
            <v>1321827.4991532778</v>
          </cell>
          <cell r="K43">
            <v>1127533.7099980856</v>
          </cell>
          <cell r="L43">
            <v>2449361.2091513635</v>
          </cell>
        </row>
      </sheetData>
      <sheetData sheetId="7"/>
      <sheetData sheetId="8">
        <row r="170">
          <cell r="G170">
            <v>644.80586782057912</v>
          </cell>
        </row>
      </sheetData>
      <sheetData sheetId="9">
        <row r="170">
          <cell r="G170">
            <v>623.02292471534508</v>
          </cell>
        </row>
      </sheetData>
      <sheetData sheetId="10">
        <row r="170">
          <cell r="G170">
            <v>640.36207429689352</v>
          </cell>
        </row>
      </sheetData>
      <sheetData sheetId="11"/>
      <sheetData sheetId="12"/>
      <sheetData sheetId="13">
        <row r="24">
          <cell r="L24">
            <v>230.1</v>
          </cell>
          <cell r="M24">
            <v>230.1</v>
          </cell>
        </row>
        <row r="28">
          <cell r="L28">
            <v>165.4</v>
          </cell>
          <cell r="M28">
            <v>165.39999999999998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209.69999999999996</v>
          </cell>
        </row>
        <row r="12">
          <cell r="H12">
            <v>209.69999999999996</v>
          </cell>
        </row>
        <row r="14">
          <cell r="H14">
            <v>9.7728681907642105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209.7</v>
          </cell>
          <cell r="L11">
            <v>209.69999999999996</v>
          </cell>
        </row>
        <row r="12">
          <cell r="I12">
            <v>200.03829166666665</v>
          </cell>
          <cell r="L12">
            <v>200.80337981296628</v>
          </cell>
        </row>
        <row r="13">
          <cell r="I13">
            <v>1352.8501000000001</v>
          </cell>
          <cell r="L13">
            <v>1166.2563333333333</v>
          </cell>
        </row>
        <row r="15">
          <cell r="I15">
            <v>1267.6205000000002</v>
          </cell>
          <cell r="L15">
            <v>1088.2520035415921</v>
          </cell>
        </row>
        <row r="16">
          <cell r="I16">
            <v>948.78499999999997</v>
          </cell>
          <cell r="L16">
            <v>690.27600000000007</v>
          </cell>
        </row>
        <row r="17">
          <cell r="I17">
            <v>948.78499999999997</v>
          </cell>
          <cell r="L17">
            <v>690.27600000000007</v>
          </cell>
        </row>
        <row r="20">
          <cell r="G20">
            <v>699.50892593761068</v>
          </cell>
          <cell r="L20">
            <v>723.88855423465805</v>
          </cell>
        </row>
        <row r="31">
          <cell r="I31">
            <v>1219714.3498908051</v>
          </cell>
          <cell r="L31">
            <v>1037171.6688685407</v>
          </cell>
        </row>
        <row r="32">
          <cell r="I32">
            <v>885178.33534017624</v>
          </cell>
          <cell r="L32">
            <v>786401.82831296604</v>
          </cell>
        </row>
        <row r="33">
          <cell r="I33">
            <v>334536.01455062884</v>
          </cell>
          <cell r="L33">
            <v>250769.84055557463</v>
          </cell>
        </row>
        <row r="43">
          <cell r="G43">
            <v>886711.8544514972</v>
          </cell>
          <cell r="H43">
            <v>0</v>
          </cell>
          <cell r="I43">
            <v>886711.8544514972</v>
          </cell>
          <cell r="J43">
            <v>787773.16948669311</v>
          </cell>
          <cell r="K43">
            <v>0</v>
          </cell>
          <cell r="L43">
            <v>787773.16948669311</v>
          </cell>
        </row>
      </sheetData>
      <sheetData sheetId="7"/>
      <sheetData sheetId="8">
        <row r="170">
          <cell r="G170">
            <v>722.62842223465793</v>
          </cell>
        </row>
      </sheetData>
      <sheetData sheetId="9">
        <row r="170">
          <cell r="G170">
            <v>698.29916393761084</v>
          </cell>
        </row>
      </sheetData>
      <sheetData sheetId="10">
        <row r="170">
          <cell r="G170">
            <v>684.24499328877403</v>
          </cell>
        </row>
      </sheetData>
      <sheetData sheetId="11"/>
      <sheetData sheetId="12"/>
      <sheetData sheetId="13">
        <row r="24">
          <cell r="L24">
            <v>257.10000000000002</v>
          </cell>
          <cell r="M24">
            <v>257.10000000000002</v>
          </cell>
        </row>
        <row r="28">
          <cell r="L28">
            <v>130.19999999999999</v>
          </cell>
          <cell r="M28">
            <v>130.19999999999999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H11">
            <v>755</v>
          </cell>
        </row>
        <row r="12">
          <cell r="H12">
            <v>755</v>
          </cell>
        </row>
        <row r="14">
          <cell r="H14">
            <v>51.814207734628347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755</v>
          </cell>
          <cell r="L11">
            <v>755</v>
          </cell>
        </row>
        <row r="12">
          <cell r="I12">
            <v>709.4921333333333</v>
          </cell>
          <cell r="L12">
            <v>704.74380124139623</v>
          </cell>
        </row>
        <row r="13">
          <cell r="I13">
            <v>4275</v>
          </cell>
          <cell r="L13">
            <v>4937.9459999999999</v>
          </cell>
        </row>
        <row r="15">
          <cell r="I15">
            <v>3879.8204548799999</v>
          </cell>
          <cell r="L15">
            <v>4496.9556289168095</v>
          </cell>
        </row>
        <row r="16">
          <cell r="I16">
            <v>2951.0075999999999</v>
          </cell>
          <cell r="L16">
            <v>2999.683</v>
          </cell>
        </row>
        <row r="17">
          <cell r="I17">
            <v>2939.1376</v>
          </cell>
          <cell r="L17">
            <v>2987.8009999999999</v>
          </cell>
        </row>
        <row r="20">
          <cell r="G20">
            <v>781.36617910959944</v>
          </cell>
          <cell r="L20">
            <v>805.24366810835534</v>
          </cell>
        </row>
        <row r="21">
          <cell r="H21">
            <v>190840.0843455893</v>
          </cell>
          <cell r="L21">
            <v>198166.62359106709</v>
          </cell>
        </row>
        <row r="31">
          <cell r="I31">
            <v>4406960.4940874614</v>
          </cell>
          <cell r="L31">
            <v>5057542.769519344</v>
          </cell>
        </row>
        <row r="32">
          <cell r="I32">
            <v>3001018.7799339187</v>
          </cell>
          <cell r="L32">
            <v>3584380.3188788574</v>
          </cell>
        </row>
        <row r="33">
          <cell r="I33">
            <v>1405941.7141535426</v>
          </cell>
          <cell r="L33">
            <v>1473162.4506404866</v>
          </cell>
        </row>
        <row r="43">
          <cell r="G43">
            <v>3031560.4844608535</v>
          </cell>
          <cell r="H43">
            <v>1624794.4628143851</v>
          </cell>
          <cell r="I43">
            <v>4656354.9472752381</v>
          </cell>
          <cell r="J43">
            <v>3621145.0459494875</v>
          </cell>
          <cell r="K43">
            <v>1675880.395064899</v>
          </cell>
          <cell r="L43">
            <v>5297025.4410143867</v>
          </cell>
        </row>
      </sheetData>
      <sheetData sheetId="7"/>
      <sheetData sheetId="8">
        <row r="170">
          <cell r="G170">
            <v>797.06819783370509</v>
          </cell>
        </row>
      </sheetData>
      <sheetData sheetId="9">
        <row r="170">
          <cell r="G170">
            <v>773.49424150781681</v>
          </cell>
        </row>
      </sheetData>
      <sheetData sheetId="10">
        <row r="170">
          <cell r="G170">
            <v>745.31374476886515</v>
          </cell>
        </row>
      </sheetData>
      <sheetData sheetId="11"/>
      <sheetData sheetId="12"/>
      <sheetData sheetId="13">
        <row r="24">
          <cell r="L24">
            <v>264.10000000000002</v>
          </cell>
          <cell r="M24">
            <v>264.10000000000002</v>
          </cell>
        </row>
        <row r="28">
          <cell r="L28">
            <v>164</v>
          </cell>
          <cell r="M28">
            <v>164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453.2</v>
          </cell>
        </row>
      </sheetData>
      <sheetData sheetId="6"/>
      <sheetData sheetId="7"/>
      <sheetData sheetId="8"/>
      <sheetData sheetId="9"/>
      <sheetData sheetId="10"/>
      <sheetData sheetId="11"/>
      <sheetData sheetId="12"/>
      <sheetData sheetId="13"/>
      <sheetData sheetId="14"/>
      <sheetData sheetId="15"/>
      <sheetData sheetId="16">
        <row r="11">
          <cell r="J11">
            <v>453.2</v>
          </cell>
        </row>
      </sheetData>
      <sheetData sheetId="17"/>
      <sheetData sheetId="18"/>
      <sheetData sheetId="19"/>
      <sheetData sheetId="20"/>
      <sheetData sheetId="21">
        <row r="11">
          <cell r="H11">
            <v>453.20000000000005</v>
          </cell>
        </row>
        <row r="12">
          <cell r="H12">
            <v>446.3820583333333</v>
          </cell>
        </row>
        <row r="14">
          <cell r="H14">
            <v>7.2419206068728625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453.2</v>
          </cell>
          <cell r="L11">
            <v>453.19999999999987</v>
          </cell>
        </row>
        <row r="12">
          <cell r="I12">
            <v>442.6981833333333</v>
          </cell>
          <cell r="L12">
            <v>442.52951909173635</v>
          </cell>
        </row>
        <row r="13">
          <cell r="I13">
            <v>3440.5599000000002</v>
          </cell>
          <cell r="L13">
            <v>3084.1653333333338</v>
          </cell>
        </row>
        <row r="15">
          <cell r="I15">
            <v>3378.8870910534961</v>
          </cell>
          <cell r="L15">
            <v>3029.2032133914986</v>
          </cell>
        </row>
        <row r="16">
          <cell r="I16">
            <v>45.255499999999998</v>
          </cell>
          <cell r="L16">
            <v>38.038999999999994</v>
          </cell>
        </row>
        <row r="17">
          <cell r="I17">
            <v>0</v>
          </cell>
          <cell r="L17">
            <v>0</v>
          </cell>
        </row>
        <row r="20">
          <cell r="G20">
            <v>523.74760607066037</v>
          </cell>
          <cell r="L20">
            <v>540.24447204752369</v>
          </cell>
        </row>
        <row r="31">
          <cell r="I31">
            <v>1782178.9394214991</v>
          </cell>
          <cell r="L31">
            <v>1647050.9502277542</v>
          </cell>
        </row>
        <row r="32">
          <cell r="I32">
            <v>1765596.3759172792</v>
          </cell>
          <cell r="L32">
            <v>1632693.0948396551</v>
          </cell>
        </row>
        <row r="33">
          <cell r="I33">
            <v>16582.563504219986</v>
          </cell>
          <cell r="L33">
            <v>14357.855388099095</v>
          </cell>
        </row>
        <row r="43">
          <cell r="G43">
            <v>1769684.0251223261</v>
          </cell>
          <cell r="H43">
            <v>0</v>
          </cell>
          <cell r="I43">
            <v>1769684.0251223261</v>
          </cell>
          <cell r="J43">
            <v>1636510.2907433524</v>
          </cell>
          <cell r="K43">
            <v>0</v>
          </cell>
          <cell r="L43">
            <v>1636510.2907433524</v>
          </cell>
        </row>
      </sheetData>
      <sheetData sheetId="7"/>
      <sheetData sheetId="8">
        <row r="170">
          <cell r="G170">
            <v>538.98434004752369</v>
          </cell>
        </row>
      </sheetData>
      <sheetData sheetId="9">
        <row r="170">
          <cell r="G170">
            <v>522.53784407066041</v>
          </cell>
        </row>
      </sheetData>
      <sheetData sheetId="10">
        <row r="170">
          <cell r="G170">
            <v>498.62038043476718</v>
          </cell>
        </row>
      </sheetData>
      <sheetData sheetId="11"/>
      <sheetData sheetId="12"/>
      <sheetData sheetId="13">
        <row r="24">
          <cell r="L24">
            <v>213.3</v>
          </cell>
          <cell r="M24">
            <v>213.3</v>
          </cell>
        </row>
        <row r="28">
          <cell r="L28">
            <v>150</v>
          </cell>
          <cell r="M28">
            <v>150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453.1</v>
          </cell>
        </row>
      </sheetData>
      <sheetData sheetId="6"/>
      <sheetData sheetId="7"/>
      <sheetData sheetId="8"/>
      <sheetData sheetId="9"/>
      <sheetData sheetId="10"/>
      <sheetData sheetId="11"/>
      <sheetData sheetId="12"/>
      <sheetData sheetId="13"/>
      <sheetData sheetId="14"/>
      <sheetData sheetId="15"/>
      <sheetData sheetId="16">
        <row r="11">
          <cell r="J11">
            <v>453.1</v>
          </cell>
        </row>
      </sheetData>
      <sheetData sheetId="17"/>
      <sheetData sheetId="18"/>
      <sheetData sheetId="19"/>
      <sheetData sheetId="20"/>
      <sheetData sheetId="21">
        <row r="11">
          <cell r="H11">
            <v>453.10000000000008</v>
          </cell>
        </row>
        <row r="12">
          <cell r="H12">
            <v>449.40071111111121</v>
          </cell>
        </row>
        <row r="14">
          <cell r="H14">
            <v>8.8623179910180916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20</v>
          </cell>
        </row>
      </sheetData>
      <sheetData sheetId="6"/>
      <sheetData sheetId="7"/>
      <sheetData sheetId="8"/>
      <sheetData sheetId="9"/>
      <sheetData sheetId="10"/>
      <sheetData sheetId="11"/>
      <sheetData sheetId="12"/>
      <sheetData sheetId="13"/>
      <sheetData sheetId="14"/>
      <sheetData sheetId="15"/>
      <sheetData sheetId="16">
        <row r="11">
          <cell r="J11">
            <v>20</v>
          </cell>
        </row>
      </sheetData>
      <sheetData sheetId="17"/>
      <sheetData sheetId="18"/>
      <sheetData sheetId="19"/>
      <sheetData sheetId="20"/>
      <sheetData sheetId="21">
        <row r="11">
          <cell r="H11">
            <v>20</v>
          </cell>
        </row>
        <row r="12">
          <cell r="H12">
            <v>7.2916666666666643</v>
          </cell>
        </row>
        <row r="14">
          <cell r="H14">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v>
          </cell>
          <cell r="L11">
            <v>453.10000000000008</v>
          </cell>
        </row>
        <row r="12">
          <cell r="I12">
            <v>441.8807333333333</v>
          </cell>
          <cell r="L12">
            <v>441.2495504671013</v>
          </cell>
        </row>
        <row r="13">
          <cell r="I13">
            <v>3396.9600999999998</v>
          </cell>
          <cell r="L13">
            <v>3395.953</v>
          </cell>
        </row>
        <row r="15">
          <cell r="I15">
            <v>3331.3988999999997</v>
          </cell>
          <cell r="L15">
            <v>3330.6437108117052</v>
          </cell>
        </row>
        <row r="16">
          <cell r="I16">
            <v>45.255499999999998</v>
          </cell>
          <cell r="L16">
            <v>39.227666666666664</v>
          </cell>
        </row>
        <row r="17">
          <cell r="I17">
            <v>0</v>
          </cell>
          <cell r="L17">
            <v>0</v>
          </cell>
        </row>
        <row r="20">
          <cell r="G20">
            <v>629.49987835846412</v>
          </cell>
          <cell r="L20">
            <v>648.69354082293546</v>
          </cell>
        </row>
        <row r="31">
          <cell r="I31">
            <v>2113008.8339651329</v>
          </cell>
          <cell r="L31">
            <v>2174158.1780367102</v>
          </cell>
        </row>
        <row r="32">
          <cell r="I32">
            <v>2093085.0025174594</v>
          </cell>
          <cell r="L32">
            <v>2156370.0112654939</v>
          </cell>
        </row>
        <row r="33">
          <cell r="I33">
            <v>19923.831447673496</v>
          </cell>
          <cell r="L33">
            <v>17788.166771216318</v>
          </cell>
        </row>
        <row r="43">
          <cell r="G43">
            <v>2097115.2023135209</v>
          </cell>
          <cell r="H43">
            <v>0</v>
          </cell>
          <cell r="I43">
            <v>2097115.2023135209</v>
          </cell>
          <cell r="J43">
            <v>2160567.061986086</v>
          </cell>
          <cell r="K43">
            <v>0</v>
          </cell>
          <cell r="L43">
            <v>2160567.061986086</v>
          </cell>
        </row>
      </sheetData>
      <sheetData sheetId="7"/>
      <sheetData sheetId="8">
        <row r="170">
          <cell r="G170">
            <v>647.43340882293558</v>
          </cell>
        </row>
      </sheetData>
      <sheetData sheetId="9">
        <row r="170">
          <cell r="G170">
            <v>628.29011635846416</v>
          </cell>
        </row>
      </sheetData>
      <sheetData sheetId="10">
        <row r="170">
          <cell r="G170">
            <v>606.70070392119453</v>
          </cell>
        </row>
      </sheetData>
      <sheetData sheetId="11"/>
      <sheetData sheetId="12"/>
      <sheetData sheetId="13">
        <row r="24">
          <cell r="L24">
            <v>213.30000000000004</v>
          </cell>
          <cell r="M24">
            <v>213.3</v>
          </cell>
        </row>
        <row r="28">
          <cell r="L28">
            <v>150</v>
          </cell>
          <cell r="M28">
            <v>150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modList22"/>
      <sheetName val="REESTR_STATION"/>
      <sheetName val="REESTR_GTP"/>
    </sheetNames>
    <sheetDataSet>
      <sheetData sheetId="0"/>
      <sheetData sheetId="1"/>
      <sheetData sheetId="2"/>
      <sheetData sheetId="3"/>
      <sheetData sheetId="4"/>
      <sheetData sheetId="5">
        <row r="11">
          <cell r="J11">
            <v>454.7</v>
          </cell>
        </row>
      </sheetData>
      <sheetData sheetId="6"/>
      <sheetData sheetId="7"/>
      <sheetData sheetId="8"/>
      <sheetData sheetId="9"/>
      <sheetData sheetId="10"/>
      <sheetData sheetId="11"/>
      <sheetData sheetId="12"/>
      <sheetData sheetId="13"/>
      <sheetData sheetId="14"/>
      <sheetData sheetId="15"/>
      <sheetData sheetId="16">
        <row r="11">
          <cell r="J11">
            <v>454.7</v>
          </cell>
        </row>
      </sheetData>
      <sheetData sheetId="17"/>
      <sheetData sheetId="18"/>
      <sheetData sheetId="19"/>
      <sheetData sheetId="20"/>
      <sheetData sheetId="21">
        <row r="11">
          <cell r="H11">
            <v>454.69999999999982</v>
          </cell>
        </row>
        <row r="12">
          <cell r="H12">
            <v>446.16906388888879</v>
          </cell>
        </row>
        <row r="14">
          <cell r="H14">
            <v>8.4474273628178853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454.7</v>
          </cell>
          <cell r="L11">
            <v>454.69999999999987</v>
          </cell>
        </row>
        <row r="12">
          <cell r="I12">
            <v>445.42067500000002</v>
          </cell>
          <cell r="L12">
            <v>445.60448333495418</v>
          </cell>
        </row>
        <row r="13">
          <cell r="I13">
            <v>3511.2701000000002</v>
          </cell>
          <cell r="L13">
            <v>3064.4776666666671</v>
          </cell>
        </row>
        <row r="15">
          <cell r="I15">
            <v>3443.1515000000004</v>
          </cell>
          <cell r="L15">
            <v>3005.5332350998515</v>
          </cell>
        </row>
        <row r="16">
          <cell r="I16">
            <v>46.025300000000001</v>
          </cell>
          <cell r="L16">
            <v>37.971333333333334</v>
          </cell>
        </row>
        <row r="17">
          <cell r="I17">
            <v>0</v>
          </cell>
          <cell r="L17">
            <v>0</v>
          </cell>
        </row>
        <row r="20">
          <cell r="G20">
            <v>588.47776998534061</v>
          </cell>
          <cell r="L20">
            <v>607.61537439360006</v>
          </cell>
        </row>
        <row r="31">
          <cell r="I31">
            <v>2041025.6779238414</v>
          </cell>
          <cell r="L31">
            <v>1838545.0377012431</v>
          </cell>
        </row>
        <row r="32">
          <cell r="I32">
            <v>2022052.722596738</v>
          </cell>
          <cell r="L32">
            <v>1822420.8332909918</v>
          </cell>
        </row>
        <row r="33">
          <cell r="I33">
            <v>18972.95532710338</v>
          </cell>
          <cell r="L33">
            <v>16124.20441025123</v>
          </cell>
        </row>
        <row r="43">
          <cell r="G43">
            <v>2026218.1164416808</v>
          </cell>
          <cell r="H43">
            <v>0</v>
          </cell>
          <cell r="I43">
            <v>2026218.1164416808</v>
          </cell>
          <cell r="J43">
            <v>1826208.2018976042</v>
          </cell>
          <cell r="K43">
            <v>0</v>
          </cell>
          <cell r="L43">
            <v>1826208.2018976042</v>
          </cell>
        </row>
      </sheetData>
      <sheetData sheetId="7"/>
      <sheetData sheetId="8">
        <row r="170">
          <cell r="G170">
            <v>606.35524239360018</v>
          </cell>
        </row>
      </sheetData>
      <sheetData sheetId="9">
        <row r="170">
          <cell r="G170">
            <v>587.26800798534066</v>
          </cell>
        </row>
      </sheetData>
      <sheetData sheetId="10">
        <row r="170">
          <cell r="G170">
            <v>574.74505971554993</v>
          </cell>
        </row>
      </sheetData>
      <sheetData sheetId="11"/>
      <sheetData sheetId="12"/>
      <sheetData sheetId="13">
        <row r="24">
          <cell r="L24">
            <v>213.3</v>
          </cell>
          <cell r="M24">
            <v>213.3</v>
          </cell>
        </row>
        <row r="28">
          <cell r="L28">
            <v>150</v>
          </cell>
          <cell r="M28">
            <v>150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195</v>
          </cell>
          <cell r="L11">
            <v>195</v>
          </cell>
        </row>
        <row r="12">
          <cell r="I12">
            <v>166.24994166666667</v>
          </cell>
          <cell r="L12">
            <v>182.61396377019292</v>
          </cell>
        </row>
        <row r="13">
          <cell r="I13">
            <v>908.73509999999999</v>
          </cell>
          <cell r="L13">
            <v>589.4758333333333</v>
          </cell>
        </row>
        <row r="15">
          <cell r="I15">
            <v>836.51490000000001</v>
          </cell>
          <cell r="L15">
            <v>504.69811410817488</v>
          </cell>
        </row>
        <row r="16">
          <cell r="I16">
            <v>1166.857</v>
          </cell>
          <cell r="L16">
            <v>1088.8054999999999</v>
          </cell>
        </row>
        <row r="17">
          <cell r="I17">
            <v>1163.5899999999999</v>
          </cell>
          <cell r="L17">
            <v>1086.6144999999999</v>
          </cell>
        </row>
        <row r="20">
          <cell r="L20">
            <v>1154.1998775213372</v>
          </cell>
        </row>
        <row r="21">
          <cell r="L21">
            <v>357056.48546887189</v>
          </cell>
        </row>
        <row r="31">
          <cell r="I31">
            <v>1518869.1484959165</v>
          </cell>
          <cell r="L31">
            <v>1151645.3414417282</v>
          </cell>
        </row>
        <row r="32">
          <cell r="I32">
            <v>924265.76478244353</v>
          </cell>
          <cell r="L32">
            <v>578398.19343944162</v>
          </cell>
        </row>
        <row r="33">
          <cell r="I33">
            <v>594603.38371347298</v>
          </cell>
          <cell r="L33">
            <v>573247.14800228656</v>
          </cell>
        </row>
        <row r="43">
          <cell r="G43">
            <v>930847.8255861518</v>
          </cell>
          <cell r="H43">
            <v>686263.68696873169</v>
          </cell>
          <cell r="I43">
            <v>1617111.5125548835</v>
          </cell>
          <cell r="J43">
            <v>582522.50148890528</v>
          </cell>
          <cell r="K43">
            <v>782442.00121589983</v>
          </cell>
          <cell r="L43">
            <v>1364964.5027048052</v>
          </cell>
        </row>
      </sheetData>
      <sheetData sheetId="7"/>
      <sheetData sheetId="8">
        <row r="181">
          <cell r="G181">
            <v>1146.0280458180396</v>
          </cell>
        </row>
      </sheetData>
      <sheetData sheetId="9">
        <row r="181">
          <cell r="G181">
            <v>1104.9005400650287</v>
          </cell>
        </row>
      </sheetData>
      <sheetData sheetId="10"/>
      <sheetData sheetId="11"/>
      <sheetData sheetId="12"/>
      <sheetData sheetId="13">
        <row r="25">
          <cell r="L25">
            <v>370.4</v>
          </cell>
          <cell r="M25">
            <v>370.40000000000003</v>
          </cell>
        </row>
        <row r="28">
          <cell r="L28">
            <v>171.8</v>
          </cell>
          <cell r="M28">
            <v>171.80000000000004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АТЭЦ"/>
      <sheetName val="АТЭЦ ДМ"/>
      <sheetName val="АТЭЦ НМ"/>
      <sheetName val="ЧО"/>
      <sheetName val="Фортум"/>
      <sheetName val="Свод на ЭЭ"/>
      <sheetName val="Доля ТЭ"/>
      <sheetName val="Склад_ЧТЭЦ-2"/>
      <sheetName val="Склад_Челябинск"/>
      <sheetName val="Склад_АТЭЦ"/>
      <sheetName val="Склад_ЧО"/>
      <sheetName val="Склад_Тюмень"/>
      <sheetName val="Экономия"/>
    </sheetNames>
    <sheetDataSet>
      <sheetData sheetId="0" refreshError="1"/>
      <sheetData sheetId="1" refreshError="1"/>
      <sheetData sheetId="2" refreshError="1">
        <row r="7">
          <cell r="E7">
            <v>2341.1899999999996</v>
          </cell>
        </row>
        <row r="22">
          <cell r="E22">
            <v>2125.2620000000002</v>
          </cell>
          <cell r="F22">
            <v>278.80000000000047</v>
          </cell>
          <cell r="G22">
            <v>233.92899999999966</v>
          </cell>
          <cell r="H22">
            <v>233.31000000000003</v>
          </cell>
          <cell r="J22">
            <v>201.89300000000003</v>
          </cell>
          <cell r="K22">
            <v>165.62799999999999</v>
          </cell>
          <cell r="L22">
            <v>151.75</v>
          </cell>
          <cell r="N22">
            <v>34.735000000000085</v>
          </cell>
          <cell r="O22">
            <v>24.698999999999973</v>
          </cell>
          <cell r="P22">
            <v>148.74799999999996</v>
          </cell>
          <cell r="R22">
            <v>231.84299999999993</v>
          </cell>
          <cell r="S22">
            <v>221.57900000000038</v>
          </cell>
          <cell r="T22">
            <v>198.34799999999976</v>
          </cell>
        </row>
        <row r="23">
          <cell r="E23">
            <v>2259.7979999999998</v>
          </cell>
        </row>
        <row r="29">
          <cell r="E29">
            <v>2253.4238170000003</v>
          </cell>
        </row>
        <row r="32">
          <cell r="E32">
            <v>242.95855470521386</v>
          </cell>
        </row>
        <row r="36">
          <cell r="E36">
            <v>168.6469321594231</v>
          </cell>
        </row>
        <row r="620">
          <cell r="E620">
            <v>2686074.5013900003</v>
          </cell>
        </row>
        <row r="636">
          <cell r="E636">
            <v>1550101.65063</v>
          </cell>
          <cell r="F636">
            <v>175028.67926999999</v>
          </cell>
          <cell r="G636">
            <v>143485.25149</v>
          </cell>
          <cell r="H636">
            <v>155473.38158000002</v>
          </cell>
          <cell r="J636">
            <v>132476.73733</v>
          </cell>
          <cell r="K636">
            <v>139081.83051</v>
          </cell>
          <cell r="L636">
            <v>146063.09859000001</v>
          </cell>
          <cell r="N636">
            <v>34608.324420000004</v>
          </cell>
          <cell r="O636">
            <v>28456.846819999999</v>
          </cell>
          <cell r="P636">
            <v>140365.52611000001</v>
          </cell>
          <cell r="R636">
            <v>174037.77126000001</v>
          </cell>
          <cell r="S636">
            <v>154753.04557000002</v>
          </cell>
          <cell r="T636">
            <v>126271.15768</v>
          </cell>
        </row>
        <row r="652">
          <cell r="E652">
            <v>1135972.8507599996</v>
          </cell>
        </row>
      </sheetData>
      <sheetData sheetId="3" refreshError="1">
        <row r="7">
          <cell r="E7">
            <v>1225.874</v>
          </cell>
        </row>
        <row r="22">
          <cell r="E22">
            <v>1140.1200000000001</v>
          </cell>
          <cell r="F22">
            <v>115.325</v>
          </cell>
          <cell r="G22">
            <v>122.87499999999999</v>
          </cell>
          <cell r="H22">
            <v>82.90900000000002</v>
          </cell>
          <cell r="J22">
            <v>72.274000000000001</v>
          </cell>
          <cell r="K22">
            <v>119.01300000000001</v>
          </cell>
          <cell r="L22">
            <v>86.248000000000005</v>
          </cell>
          <cell r="N22">
            <v>108.092</v>
          </cell>
          <cell r="O22">
            <v>117.86</v>
          </cell>
          <cell r="P22">
            <v>26.660000000000004</v>
          </cell>
          <cell r="R22">
            <v>113.792</v>
          </cell>
          <cell r="S22">
            <v>37.393999999999998</v>
          </cell>
          <cell r="T22">
            <v>137.678</v>
          </cell>
        </row>
        <row r="23">
          <cell r="E23">
            <v>607.149</v>
          </cell>
        </row>
        <row r="29">
          <cell r="E29">
            <v>607.08100000000002</v>
          </cell>
        </row>
        <row r="32">
          <cell r="E32">
            <v>247.1706197292016</v>
          </cell>
        </row>
        <row r="36">
          <cell r="E36">
            <v>169.93522183187324</v>
          </cell>
        </row>
        <row r="620">
          <cell r="E620">
            <v>1152681.63329</v>
          </cell>
        </row>
        <row r="636">
          <cell r="E636">
            <v>845274.77200999996</v>
          </cell>
          <cell r="F636">
            <v>71321.053780000002</v>
          </cell>
          <cell r="G636">
            <v>77938.696079999994</v>
          </cell>
          <cell r="H636">
            <v>53212.51066</v>
          </cell>
          <cell r="J636">
            <v>50316.10082</v>
          </cell>
          <cell r="K636">
            <v>96626.568200000009</v>
          </cell>
          <cell r="L636">
            <v>76588.219070000006</v>
          </cell>
          <cell r="N636">
            <v>90591.536489999999</v>
          </cell>
          <cell r="O636">
            <v>100002.70288</v>
          </cell>
          <cell r="P636">
            <v>20360.464690000001</v>
          </cell>
          <cell r="R636">
            <v>80411.513919999998</v>
          </cell>
          <cell r="S636">
            <v>34596.321689999997</v>
          </cell>
          <cell r="T636">
            <v>93309.083729999998</v>
          </cell>
        </row>
        <row r="652">
          <cell r="E652">
            <v>307406.86127999995</v>
          </cell>
        </row>
      </sheetData>
      <sheetData sheetId="4" refreshError="1">
        <row r="7">
          <cell r="E7">
            <v>5189.1009999999997</v>
          </cell>
        </row>
        <row r="22">
          <cell r="E22">
            <v>4734.4309999999996</v>
          </cell>
          <cell r="F22">
            <v>450.017</v>
          </cell>
          <cell r="G22">
            <v>420.65</v>
          </cell>
          <cell r="H22">
            <v>439.93299999999999</v>
          </cell>
          <cell r="J22">
            <v>394.68</v>
          </cell>
          <cell r="K22">
            <v>328.46800000000007</v>
          </cell>
          <cell r="L22">
            <v>345.536</v>
          </cell>
          <cell r="N22">
            <v>382.07899999999995</v>
          </cell>
          <cell r="O22">
            <v>386.63000000000005</v>
          </cell>
          <cell r="P22">
            <v>411.21100000000007</v>
          </cell>
          <cell r="R22">
            <v>356.81800000000004</v>
          </cell>
          <cell r="S22">
            <v>333.11200000000002</v>
          </cell>
          <cell r="T22">
            <v>485.29700000000003</v>
          </cell>
        </row>
        <row r="23">
          <cell r="E23">
            <v>3106.5770000000002</v>
          </cell>
        </row>
        <row r="29">
          <cell r="E29">
            <v>3095.152728</v>
          </cell>
        </row>
        <row r="32">
          <cell r="E32">
            <v>270.82829304424371</v>
          </cell>
        </row>
        <row r="36">
          <cell r="E36">
            <v>164.55281810172417</v>
          </cell>
        </row>
        <row r="620">
          <cell r="E620">
            <v>5367022.7939199992</v>
          </cell>
        </row>
        <row r="636">
          <cell r="E636">
            <v>3843855.8035599994</v>
          </cell>
          <cell r="F636">
            <v>304765.97715999995</v>
          </cell>
          <cell r="G636">
            <v>289605.88224000001</v>
          </cell>
          <cell r="H636">
            <v>327753.90784999996</v>
          </cell>
          <cell r="J636">
            <v>305184.26926999999</v>
          </cell>
          <cell r="K636">
            <v>308890.39224000002</v>
          </cell>
          <cell r="L636">
            <v>316612.64490000001</v>
          </cell>
          <cell r="N636">
            <v>380630.1961</v>
          </cell>
          <cell r="O636">
            <v>380201.82127000001</v>
          </cell>
          <cell r="P636">
            <v>384824.63172</v>
          </cell>
          <cell r="R636">
            <v>273863.03250000003</v>
          </cell>
          <cell r="S636">
            <v>217034.26725999999</v>
          </cell>
          <cell r="T636">
            <v>354488.78104999999</v>
          </cell>
        </row>
        <row r="652">
          <cell r="E652">
            <v>1523166.9903599999</v>
          </cell>
        </row>
      </sheetData>
      <sheetData sheetId="5" refreshError="1"/>
      <sheetData sheetId="6" refreshError="1"/>
      <sheetData sheetId="7" refreshError="1">
        <row r="7">
          <cell r="E7">
            <v>3303.6160000000004</v>
          </cell>
        </row>
        <row r="22">
          <cell r="E22">
            <v>3240.0040000000004</v>
          </cell>
          <cell r="F22">
            <v>312.49299999999999</v>
          </cell>
          <cell r="G22">
            <v>255.27099999999999</v>
          </cell>
          <cell r="H22">
            <v>324.70800000000003</v>
          </cell>
          <cell r="J22">
            <v>280.67399999999992</v>
          </cell>
          <cell r="K22">
            <v>310.65800000000002</v>
          </cell>
          <cell r="L22">
            <v>273.32100000000003</v>
          </cell>
          <cell r="N22">
            <v>300.59300000000002</v>
          </cell>
          <cell r="O22">
            <v>312.90300000000002</v>
          </cell>
          <cell r="P22">
            <v>295.35199999999998</v>
          </cell>
          <cell r="R22">
            <v>69.233000000000004</v>
          </cell>
          <cell r="S22">
            <v>172.75399999999999</v>
          </cell>
          <cell r="T22">
            <v>332.04399999999998</v>
          </cell>
        </row>
        <row r="23">
          <cell r="E23">
            <v>27.474</v>
          </cell>
        </row>
        <row r="29">
          <cell r="E29">
            <v>0</v>
          </cell>
        </row>
        <row r="32">
          <cell r="E32">
            <v>214.79296944956218</v>
          </cell>
        </row>
        <row r="36">
          <cell r="E36">
            <v>150.39673873480382</v>
          </cell>
        </row>
        <row r="620">
          <cell r="E620">
            <v>1728071.6523599997</v>
          </cell>
        </row>
        <row r="636">
          <cell r="E636">
            <v>1728071.6523599997</v>
          </cell>
          <cell r="F636">
            <v>167175.79484000002</v>
          </cell>
          <cell r="G636">
            <v>138107.78412</v>
          </cell>
          <cell r="H636">
            <v>170167.23687999998</v>
          </cell>
          <cell r="J636">
            <v>149078.10265000002</v>
          </cell>
          <cell r="K636">
            <v>163152.62087000001</v>
          </cell>
          <cell r="L636">
            <v>143499.63641000001</v>
          </cell>
          <cell r="N636">
            <v>159289.33296999999</v>
          </cell>
          <cell r="O636">
            <v>166343.91491999998</v>
          </cell>
          <cell r="P636">
            <v>155799.89171999999</v>
          </cell>
          <cell r="R636">
            <v>38792.028319999998</v>
          </cell>
          <cell r="S636">
            <v>97749.019290000011</v>
          </cell>
          <cell r="T636">
            <v>178916.28937000001</v>
          </cell>
        </row>
        <row r="652">
          <cell r="E652">
            <v>0</v>
          </cell>
        </row>
      </sheetData>
      <sheetData sheetId="8" refreshError="1">
        <row r="7">
          <cell r="E7">
            <v>3673.4480000000003</v>
          </cell>
        </row>
        <row r="22">
          <cell r="E22">
            <v>3594.7940000000003</v>
          </cell>
          <cell r="F22">
            <v>314.64</v>
          </cell>
          <cell r="G22">
            <v>296.71699999999998</v>
          </cell>
          <cell r="H22">
            <v>300.03800000000001</v>
          </cell>
          <cell r="J22">
            <v>306.21600000000001</v>
          </cell>
          <cell r="K22">
            <v>309.01799999999997</v>
          </cell>
          <cell r="L22">
            <v>299.77</v>
          </cell>
          <cell r="N22">
            <v>299.08600000000001</v>
          </cell>
          <cell r="O22">
            <v>313.28300000000002</v>
          </cell>
          <cell r="P22">
            <v>293.99</v>
          </cell>
          <cell r="R22">
            <v>219.76800000000003</v>
          </cell>
          <cell r="S22">
            <v>313.74799999999999</v>
          </cell>
          <cell r="T22">
            <v>328.52</v>
          </cell>
        </row>
        <row r="23">
          <cell r="E23">
            <v>31.263999999999999</v>
          </cell>
        </row>
        <row r="29">
          <cell r="E29">
            <v>0</v>
          </cell>
        </row>
        <row r="32">
          <cell r="E32">
            <v>214.43263176895007</v>
          </cell>
        </row>
        <row r="36">
          <cell r="E36">
            <v>150.39662231320369</v>
          </cell>
        </row>
        <row r="620">
          <cell r="E620">
            <v>1914699.8983799999</v>
          </cell>
        </row>
        <row r="636">
          <cell r="E636">
            <v>1914699.8983799999</v>
          </cell>
          <cell r="F636">
            <v>169454.12215000001</v>
          </cell>
          <cell r="G636">
            <v>160312.61883000002</v>
          </cell>
          <cell r="H636">
            <v>159489.2421</v>
          </cell>
          <cell r="J636">
            <v>161881.47616999998</v>
          </cell>
          <cell r="K636">
            <v>162582.75094</v>
          </cell>
          <cell r="L636">
            <v>157004.86459000001</v>
          </cell>
          <cell r="N636">
            <v>159107.86984</v>
          </cell>
          <cell r="O636">
            <v>166663.33634000001</v>
          </cell>
          <cell r="P636">
            <v>155693.30025999999</v>
          </cell>
          <cell r="R636">
            <v>118653.68214</v>
          </cell>
          <cell r="S636">
            <v>167528.40168000001</v>
          </cell>
          <cell r="T636">
            <v>176328.23334000001</v>
          </cell>
        </row>
        <row r="652">
          <cell r="E652">
            <v>0</v>
          </cell>
        </row>
      </sheetData>
      <sheetData sheetId="9" refreshError="1">
        <row r="7">
          <cell r="E7">
            <v>3456.0159999999992</v>
          </cell>
        </row>
        <row r="22">
          <cell r="E22">
            <v>3056.5319999999992</v>
          </cell>
          <cell r="F22">
            <v>311.54599999999999</v>
          </cell>
          <cell r="G22">
            <v>253.80799999999999</v>
          </cell>
          <cell r="H22">
            <v>0</v>
          </cell>
          <cell r="J22">
            <v>304.08199999999999</v>
          </cell>
          <cell r="K22">
            <v>159.46599999999998</v>
          </cell>
          <cell r="L22">
            <v>287.678</v>
          </cell>
          <cell r="N22">
            <v>297.14400000000001</v>
          </cell>
          <cell r="O22">
            <v>312.39100000000002</v>
          </cell>
          <cell r="P22">
            <v>295.26499999999999</v>
          </cell>
          <cell r="R22">
            <v>231.32900000000001</v>
          </cell>
          <cell r="S22">
            <v>315.697</v>
          </cell>
          <cell r="T22">
            <v>288.12599999999998</v>
          </cell>
        </row>
        <row r="23">
          <cell r="E23">
            <v>30.021000000000001</v>
          </cell>
        </row>
        <row r="29">
          <cell r="E29">
            <v>0</v>
          </cell>
        </row>
        <row r="32">
          <cell r="E32">
            <v>217.48066421047963</v>
          </cell>
        </row>
        <row r="36">
          <cell r="E36">
            <v>150.39472369341459</v>
          </cell>
        </row>
        <row r="620">
          <cell r="E620">
            <v>1827878.4868000001</v>
          </cell>
        </row>
        <row r="636">
          <cell r="E636">
            <v>1827878.4868000001</v>
          </cell>
          <cell r="F636">
            <v>170420.4302</v>
          </cell>
          <cell r="G636">
            <v>140307.61146000001</v>
          </cell>
          <cell r="H636">
            <v>174479.09148</v>
          </cell>
          <cell r="J636">
            <v>163513.03094999999</v>
          </cell>
          <cell r="K636">
            <v>88584.875200000009</v>
          </cell>
          <cell r="L636">
            <v>151600.60528999998</v>
          </cell>
          <cell r="N636">
            <v>161841.99372999999</v>
          </cell>
          <cell r="O636">
            <v>168239.37908000001</v>
          </cell>
          <cell r="P636">
            <v>157154.02811000001</v>
          </cell>
          <cell r="R636">
            <v>125305.1121</v>
          </cell>
          <cell r="S636">
            <v>169215.27127</v>
          </cell>
          <cell r="T636">
            <v>157217.05793000001</v>
          </cell>
        </row>
        <row r="652">
          <cell r="E652">
            <v>0</v>
          </cell>
        </row>
      </sheetData>
      <sheetData sheetId="10" refreshError="1"/>
      <sheetData sheetId="11" refreshError="1"/>
      <sheetData sheetId="12" refreshError="1">
        <row r="7">
          <cell r="E7">
            <v>194.018</v>
          </cell>
        </row>
        <row r="22">
          <cell r="E22">
            <v>202.16000000000003</v>
          </cell>
          <cell r="F22">
            <v>62.096000000000004</v>
          </cell>
          <cell r="G22">
            <v>20.884000000000004</v>
          </cell>
          <cell r="H22">
            <v>19.067</v>
          </cell>
          <cell r="J22">
            <v>15.413999999999998</v>
          </cell>
          <cell r="K22">
            <v>9.9080000000000013</v>
          </cell>
          <cell r="L22">
            <v>4.6740000000000004</v>
          </cell>
          <cell r="N22">
            <v>0.82399999999999984</v>
          </cell>
          <cell r="O22">
            <v>7.5530000000000008</v>
          </cell>
          <cell r="P22">
            <v>11.048</v>
          </cell>
          <cell r="R22">
            <v>16.589000000000002</v>
          </cell>
          <cell r="S22">
            <v>15.411999999999997</v>
          </cell>
          <cell r="T22">
            <v>18.690999999999999</v>
          </cell>
        </row>
        <row r="23">
          <cell r="E23">
            <v>342.28100000000006</v>
          </cell>
        </row>
        <row r="29">
          <cell r="E29">
            <v>340.44178899999997</v>
          </cell>
        </row>
        <row r="32">
          <cell r="E32">
            <v>192.7149717599444</v>
          </cell>
        </row>
        <row r="36">
          <cell r="E36">
            <v>183.86647228446802</v>
          </cell>
        </row>
        <row r="620">
          <cell r="E620">
            <v>345114.44729000004</v>
          </cell>
        </row>
        <row r="636">
          <cell r="E636">
            <v>116190.56908000002</v>
          </cell>
          <cell r="F636">
            <v>16698.005399999998</v>
          </cell>
          <cell r="G636">
            <v>14441.173929999999</v>
          </cell>
          <cell r="H636">
            <v>13317.306119999999</v>
          </cell>
          <cell r="J636">
            <v>10749.054760000001</v>
          </cell>
          <cell r="K636">
            <v>6947.7169899999999</v>
          </cell>
          <cell r="L636">
            <v>3180.7077599999998</v>
          </cell>
          <cell r="N636">
            <v>676.84478999999999</v>
          </cell>
          <cell r="O636">
            <v>5387.4511499999999</v>
          </cell>
          <cell r="P636">
            <v>7797.1044199999997</v>
          </cell>
          <cell r="R636">
            <v>11597.197630000001</v>
          </cell>
          <cell r="S636">
            <v>11161.4326</v>
          </cell>
          <cell r="T636">
            <v>14236.57353</v>
          </cell>
        </row>
        <row r="652">
          <cell r="E652">
            <v>228923.87821000005</v>
          </cell>
        </row>
      </sheetData>
      <sheetData sheetId="13" refreshError="1">
        <row r="7">
          <cell r="E7">
            <v>607.04599999999994</v>
          </cell>
        </row>
        <row r="22">
          <cell r="E22">
            <v>522.22100000000012</v>
          </cell>
          <cell r="F22">
            <v>23.914000000000001</v>
          </cell>
          <cell r="G22">
            <v>55.262000000000008</v>
          </cell>
          <cell r="H22">
            <v>56.04699999999999</v>
          </cell>
          <cell r="J22">
            <v>44.152000000000001</v>
          </cell>
          <cell r="K22">
            <v>48.593000000000004</v>
          </cell>
          <cell r="L22">
            <v>28.425999999999998</v>
          </cell>
          <cell r="N22">
            <v>9.7940000000000005</v>
          </cell>
          <cell r="O22">
            <v>38.731000000000002</v>
          </cell>
          <cell r="P22">
            <v>52.244</v>
          </cell>
          <cell r="R22">
            <v>56.578000000000003</v>
          </cell>
          <cell r="S22">
            <v>49.033000000000001</v>
          </cell>
          <cell r="T22">
            <v>59.447000000000003</v>
          </cell>
        </row>
        <row r="23">
          <cell r="E23">
            <v>788.25</v>
          </cell>
        </row>
        <row r="29">
          <cell r="E29">
            <v>788.14026899999999</v>
          </cell>
        </row>
        <row r="32">
          <cell r="E32">
            <v>190.41539243395539</v>
          </cell>
        </row>
        <row r="36">
          <cell r="E36">
            <v>161.50586742784648</v>
          </cell>
        </row>
        <row r="620">
          <cell r="E620">
            <v>853201.06102000002</v>
          </cell>
        </row>
        <row r="636">
          <cell r="E636">
            <v>389195.36015999998</v>
          </cell>
          <cell r="F636">
            <v>43394.511549999996</v>
          </cell>
          <cell r="G636">
            <v>38770.938180000005</v>
          </cell>
          <cell r="H636">
            <v>37849.109629999999</v>
          </cell>
          <cell r="J636">
            <v>29875.04782</v>
          </cell>
          <cell r="K636">
            <v>33289.732469999995</v>
          </cell>
          <cell r="L636">
            <v>19353.362540000002</v>
          </cell>
          <cell r="N636">
            <v>8057.2186099999999</v>
          </cell>
          <cell r="O636">
            <v>27686.026769999997</v>
          </cell>
          <cell r="P636">
            <v>36177.138319999998</v>
          </cell>
          <cell r="R636">
            <v>38650.273540000002</v>
          </cell>
          <cell r="S636">
            <v>34198.278190000005</v>
          </cell>
          <cell r="T636">
            <v>41893.722539999995</v>
          </cell>
        </row>
        <row r="652">
          <cell r="E652">
            <v>464005.70085999998</v>
          </cell>
        </row>
      </sheetData>
      <sheetData sheetId="14" refreshError="1">
        <row r="7">
          <cell r="E7">
            <v>1250.7029999999997</v>
          </cell>
        </row>
        <row r="22">
          <cell r="E22">
            <v>1040.4619999999998</v>
          </cell>
          <cell r="F22">
            <v>122.06699999999998</v>
          </cell>
          <cell r="G22">
            <v>113.07899999999999</v>
          </cell>
          <cell r="H22">
            <v>133.94200000000001</v>
          </cell>
          <cell r="J22">
            <v>98.279000000000011</v>
          </cell>
          <cell r="K22">
            <v>64.808999999999997</v>
          </cell>
          <cell r="L22">
            <v>48.965999999999994</v>
          </cell>
          <cell r="N22">
            <v>64.769999999999982</v>
          </cell>
          <cell r="O22">
            <v>42.69400000000001</v>
          </cell>
          <cell r="P22">
            <v>59.871000000000016</v>
          </cell>
          <cell r="R22">
            <v>81.728999999999999</v>
          </cell>
          <cell r="S22">
            <v>100.306</v>
          </cell>
          <cell r="T22">
            <v>109.95</v>
          </cell>
        </row>
        <row r="23">
          <cell r="E23">
            <v>2246.279</v>
          </cell>
        </row>
        <row r="29">
          <cell r="E29">
            <v>2234.079655</v>
          </cell>
        </row>
        <row r="32">
          <cell r="E32">
            <v>266.31126974321427</v>
          </cell>
        </row>
        <row r="36">
          <cell r="E36">
            <v>173.35780639893798</v>
          </cell>
        </row>
        <row r="620">
          <cell r="E620">
            <v>2029177.9745900002</v>
          </cell>
        </row>
        <row r="636">
          <cell r="E636">
            <v>837434.10113000008</v>
          </cell>
          <cell r="F636">
            <v>100302.56070999999</v>
          </cell>
          <cell r="G636">
            <v>97456.968799999988</v>
          </cell>
          <cell r="H636">
            <v>95410.064070000008</v>
          </cell>
          <cell r="J636">
            <v>75849.599770000001</v>
          </cell>
          <cell r="K636">
            <v>65737.76400000001</v>
          </cell>
          <cell r="L636">
            <v>46436.6031</v>
          </cell>
          <cell r="N636">
            <v>57805.126210000002</v>
          </cell>
          <cell r="O636">
            <v>48249.600809999996</v>
          </cell>
          <cell r="P636">
            <v>51982.971239999999</v>
          </cell>
          <cell r="R636">
            <v>48632.673770000001</v>
          </cell>
          <cell r="S636">
            <v>70720.054960000009</v>
          </cell>
          <cell r="T636">
            <v>78850.113689999998</v>
          </cell>
        </row>
        <row r="652">
          <cell r="E652">
            <v>1191743.8734599999</v>
          </cell>
        </row>
      </sheetData>
      <sheetData sheetId="15" refreshError="1"/>
      <sheetData sheetId="16" refreshError="1">
        <row r="7">
          <cell r="E7">
            <v>2366.8539999999994</v>
          </cell>
        </row>
        <row r="22">
          <cell r="E22">
            <v>2159.1669999999995</v>
          </cell>
          <cell r="F22">
            <v>234.42</v>
          </cell>
          <cell r="G22">
            <v>188.31</v>
          </cell>
          <cell r="H22">
            <v>238.53000000000003</v>
          </cell>
          <cell r="J22">
            <v>238.815</v>
          </cell>
          <cell r="K22">
            <v>118.604</v>
          </cell>
          <cell r="L22">
            <v>98.218999999999994</v>
          </cell>
          <cell r="N22">
            <v>126.11199999999997</v>
          </cell>
          <cell r="O22">
            <v>104.38399999999999</v>
          </cell>
          <cell r="P22">
            <v>133.92899999999997</v>
          </cell>
          <cell r="R22">
            <v>227.80199999999999</v>
          </cell>
          <cell r="S22">
            <v>210.49600000000001</v>
          </cell>
          <cell r="T22">
            <v>239.54600000000002</v>
          </cell>
        </row>
        <row r="23">
          <cell r="E23">
            <v>2426.2410000000004</v>
          </cell>
        </row>
        <row r="29">
          <cell r="E29">
            <v>2405.386786</v>
          </cell>
        </row>
        <row r="32">
          <cell r="E32">
            <v>217.91553522507121</v>
          </cell>
        </row>
        <row r="36">
          <cell r="E36">
            <v>164.74909128977703</v>
          </cell>
        </row>
        <row r="620">
          <cell r="E620">
            <v>3156976.09705</v>
          </cell>
        </row>
        <row r="636">
          <cell r="E636">
            <v>1704469.9974199999</v>
          </cell>
          <cell r="F636">
            <v>163262.73366999999</v>
          </cell>
          <cell r="G636">
            <v>136334.09537</v>
          </cell>
          <cell r="H636">
            <v>178419.83797999998</v>
          </cell>
          <cell r="J636">
            <v>182818.66456</v>
          </cell>
          <cell r="K636">
            <v>124240.91987000001</v>
          </cell>
          <cell r="L636">
            <v>89477.60583</v>
          </cell>
          <cell r="N636">
            <v>121686.62018</v>
          </cell>
          <cell r="O636">
            <v>83125.264460000006</v>
          </cell>
          <cell r="P636">
            <v>105176.24911</v>
          </cell>
          <cell r="R636">
            <v>177236.77182999998</v>
          </cell>
          <cell r="S636">
            <v>164299.63860999999</v>
          </cell>
          <cell r="T636">
            <v>178391.59594999999</v>
          </cell>
        </row>
        <row r="652">
          <cell r="E652">
            <v>1452506.0996300003</v>
          </cell>
        </row>
      </sheetData>
      <sheetData sheetId="17" refreshError="1">
        <row r="7">
          <cell r="E7">
            <v>1363.682</v>
          </cell>
        </row>
        <row r="22">
          <cell r="E22">
            <v>1320.7520000000002</v>
          </cell>
          <cell r="F22">
            <v>135.959</v>
          </cell>
          <cell r="G22">
            <v>125.66199999999999</v>
          </cell>
          <cell r="H22">
            <v>71.376999999999995</v>
          </cell>
          <cell r="J22">
            <v>4.2000000000000003E-2</v>
          </cell>
          <cell r="K22">
            <v>112.372</v>
          </cell>
          <cell r="L22">
            <v>141.47200000000001</v>
          </cell>
          <cell r="N22">
            <v>119.32599999999999</v>
          </cell>
          <cell r="O22">
            <v>120.00200000000001</v>
          </cell>
          <cell r="P22">
            <v>131.67400000000001</v>
          </cell>
          <cell r="R22">
            <v>101.98699999999999</v>
          </cell>
          <cell r="S22">
            <v>130.13499999999999</v>
          </cell>
          <cell r="T22">
            <v>130.744</v>
          </cell>
        </row>
        <row r="23">
          <cell r="E23">
            <v>256.83899999999994</v>
          </cell>
        </row>
        <row r="29">
          <cell r="E29">
            <v>256.83899999999994</v>
          </cell>
        </row>
        <row r="32">
          <cell r="E32">
            <v>240.70718622138</v>
          </cell>
        </row>
        <row r="36">
          <cell r="E36">
            <v>153.02971900684869</v>
          </cell>
        </row>
        <row r="620">
          <cell r="E620">
            <v>1305175.0332699998</v>
          </cell>
        </row>
        <row r="636">
          <cell r="E636">
            <v>1162356.0346300001</v>
          </cell>
          <cell r="F636">
            <v>106625.45341</v>
          </cell>
          <cell r="G636">
            <v>95528.399350000007</v>
          </cell>
          <cell r="H636">
            <v>55475.235780000003</v>
          </cell>
          <cell r="J636">
            <v>797.55512999999996</v>
          </cell>
          <cell r="K636">
            <v>106996.35973</v>
          </cell>
          <cell r="L636">
            <v>133501.48068000001</v>
          </cell>
          <cell r="N636">
            <v>113452.90349</v>
          </cell>
          <cell r="O636">
            <v>115626.71787000001</v>
          </cell>
          <cell r="P636">
            <v>129004.1749</v>
          </cell>
          <cell r="R636">
            <v>93275.710319999998</v>
          </cell>
          <cell r="S636">
            <v>104854.74033</v>
          </cell>
          <cell r="T636">
            <v>107217.30364</v>
          </cell>
        </row>
        <row r="652">
          <cell r="E652">
            <v>142818.99863999995</v>
          </cell>
        </row>
      </sheetData>
      <sheetData sheetId="18" refreshError="1"/>
      <sheetData sheetId="19" refreshError="1"/>
      <sheetData sheetId="20" refreshError="1">
        <row r="7">
          <cell r="E7">
            <v>1530.22</v>
          </cell>
        </row>
        <row r="22">
          <cell r="E22">
            <v>1451.346</v>
          </cell>
          <cell r="F22">
            <v>153.66499999999996</v>
          </cell>
          <cell r="G22">
            <v>149.453</v>
          </cell>
          <cell r="H22">
            <v>128.48799999999997</v>
          </cell>
          <cell r="J22">
            <v>162.48700000000002</v>
          </cell>
          <cell r="K22">
            <v>140.791</v>
          </cell>
          <cell r="L22">
            <v>130.274</v>
          </cell>
          <cell r="N22">
            <v>151.095</v>
          </cell>
          <cell r="O22">
            <v>95.268000000000001</v>
          </cell>
          <cell r="P22">
            <v>0</v>
          </cell>
          <cell r="R22">
            <v>36.159999999999997</v>
          </cell>
          <cell r="S22">
            <v>133.38499999999999</v>
          </cell>
          <cell r="T22">
            <v>170.28</v>
          </cell>
        </row>
        <row r="23">
          <cell r="E23">
            <v>461.70299999999997</v>
          </cell>
        </row>
        <row r="29">
          <cell r="E29">
            <v>460.67835500000001</v>
          </cell>
        </row>
        <row r="32">
          <cell r="E32">
            <v>211.87334023279143</v>
          </cell>
        </row>
        <row r="36">
          <cell r="E36">
            <v>162.78213483559782</v>
          </cell>
        </row>
        <row r="620">
          <cell r="E620">
            <v>1375362.41444</v>
          </cell>
        </row>
        <row r="636">
          <cell r="E636">
            <v>1105806.5289699999</v>
          </cell>
          <cell r="F636">
            <v>114136.77081999999</v>
          </cell>
          <cell r="G636">
            <v>108991.30650000001</v>
          </cell>
          <cell r="H636">
            <v>90621.615559999991</v>
          </cell>
          <cell r="J636">
            <v>116307.26117000001</v>
          </cell>
          <cell r="K636">
            <v>108077.41147000001</v>
          </cell>
          <cell r="L636">
            <v>111902.57739000001</v>
          </cell>
          <cell r="N636">
            <v>137150.44213000001</v>
          </cell>
          <cell r="O636">
            <v>83520.511840000006</v>
          </cell>
          <cell r="P636">
            <v>0</v>
          </cell>
          <cell r="R636">
            <v>28432.686089999999</v>
          </cell>
          <cell r="S636">
            <v>93464.876990000004</v>
          </cell>
          <cell r="T636">
            <v>113201.06901000001</v>
          </cell>
        </row>
        <row r="652">
          <cell r="E652">
            <v>269555.88546999992</v>
          </cell>
        </row>
      </sheetData>
      <sheetData sheetId="21" refreshError="1">
        <row r="7">
          <cell r="E7">
            <v>1723.8270000000002</v>
          </cell>
        </row>
        <row r="22">
          <cell r="E22">
            <v>1627.0650000000003</v>
          </cell>
          <cell r="F22">
            <v>170.995</v>
          </cell>
          <cell r="G22">
            <v>129.28499999999997</v>
          </cell>
          <cell r="H22">
            <v>102.52299999999998</v>
          </cell>
          <cell r="J22">
            <v>154.18600000000001</v>
          </cell>
          <cell r="K22">
            <v>142.84500000000003</v>
          </cell>
          <cell r="L22">
            <v>99.821999999999989</v>
          </cell>
          <cell r="N22">
            <v>145.869</v>
          </cell>
          <cell r="O22">
            <v>137.953</v>
          </cell>
          <cell r="P22">
            <v>130.14799999999997</v>
          </cell>
          <cell r="R22">
            <v>152.97800000000001</v>
          </cell>
          <cell r="S22">
            <v>152.87799999999999</v>
          </cell>
          <cell r="T22">
            <v>107.583</v>
          </cell>
        </row>
        <row r="23">
          <cell r="E23">
            <v>553.57600000000002</v>
          </cell>
        </row>
        <row r="29">
          <cell r="E29">
            <v>552.41700000000003</v>
          </cell>
        </row>
        <row r="32">
          <cell r="E32">
            <v>209.7055519966095</v>
          </cell>
        </row>
        <row r="36">
          <cell r="E36">
            <v>165.87604953971996</v>
          </cell>
        </row>
        <row r="620">
          <cell r="E620">
            <v>1558074.2385800001</v>
          </cell>
        </row>
        <row r="636">
          <cell r="E636">
            <v>1228371.8222099999</v>
          </cell>
          <cell r="F636">
            <v>119371.84462</v>
          </cell>
          <cell r="G636">
            <v>96663.570670000001</v>
          </cell>
          <cell r="H636">
            <v>77107.926260000007</v>
          </cell>
          <cell r="J636">
            <v>110834.04282999999</v>
          </cell>
          <cell r="K636">
            <v>122113.30163</v>
          </cell>
          <cell r="L636">
            <v>82174.458469999998</v>
          </cell>
          <cell r="N636">
            <v>115748.77382</v>
          </cell>
          <cell r="O636">
            <v>111056.82597999999</v>
          </cell>
          <cell r="P636">
            <v>97875.376239999998</v>
          </cell>
          <cell r="R636">
            <v>106248.03663</v>
          </cell>
          <cell r="S636">
            <v>108450.48579999999</v>
          </cell>
          <cell r="T636">
            <v>80727.17925999999</v>
          </cell>
        </row>
        <row r="652">
          <cell r="E652">
            <v>329702.41637000005</v>
          </cell>
        </row>
      </sheetData>
      <sheetData sheetId="22" refreshError="1">
        <row r="7">
          <cell r="E7">
            <v>1805.4839999999999</v>
          </cell>
        </row>
        <row r="22">
          <cell r="E22">
            <v>1723.0770000000002</v>
          </cell>
          <cell r="F22">
            <v>177.42200000000005</v>
          </cell>
          <cell r="G22">
            <v>156.28100000000001</v>
          </cell>
          <cell r="H22">
            <v>149.75700000000001</v>
          </cell>
          <cell r="J22">
            <v>175.679</v>
          </cell>
          <cell r="K22">
            <v>139.51200000000003</v>
          </cell>
          <cell r="L22">
            <v>107.178</v>
          </cell>
          <cell r="N22">
            <v>149.20800000000003</v>
          </cell>
          <cell r="O22">
            <v>135.93599999999998</v>
          </cell>
          <cell r="P22">
            <v>131.28200000000001</v>
          </cell>
          <cell r="R22">
            <v>135.24</v>
          </cell>
          <cell r="S22">
            <v>117.395</v>
          </cell>
          <cell r="T22">
            <v>148.18700000000004</v>
          </cell>
        </row>
        <row r="23">
          <cell r="E23">
            <v>297.09899999999999</v>
          </cell>
        </row>
        <row r="29">
          <cell r="E29">
            <v>296.42099999999999</v>
          </cell>
        </row>
        <row r="32">
          <cell r="E32">
            <v>233.830633366661</v>
          </cell>
        </row>
        <row r="36">
          <cell r="E36">
            <v>160.96654650470043</v>
          </cell>
        </row>
        <row r="620">
          <cell r="E620">
            <v>1625137.4816200002</v>
          </cell>
        </row>
        <row r="636">
          <cell r="E636">
            <v>1453725.6366000003</v>
          </cell>
          <cell r="F636">
            <v>128058.01409</v>
          </cell>
          <cell r="G636">
            <v>112974.94471000001</v>
          </cell>
          <cell r="H636">
            <v>114246.56815000001</v>
          </cell>
          <cell r="J636">
            <v>153494.27594999998</v>
          </cell>
          <cell r="K636">
            <v>125582.33537</v>
          </cell>
          <cell r="L636">
            <v>97156.797520000007</v>
          </cell>
          <cell r="N636">
            <v>139272.54996</v>
          </cell>
          <cell r="O636">
            <v>126231.50079000001</v>
          </cell>
          <cell r="P636">
            <v>115860.05835000001</v>
          </cell>
          <cell r="R636">
            <v>111427.42392</v>
          </cell>
          <cell r="S636">
            <v>106506.89115</v>
          </cell>
          <cell r="T636">
            <v>122914.27664</v>
          </cell>
        </row>
        <row r="652">
          <cell r="E652">
            <v>171411.84502000004</v>
          </cell>
        </row>
      </sheetData>
      <sheetData sheetId="23" refreshError="1"/>
      <sheetData sheetId="24" refreshError="1"/>
      <sheetData sheetId="25" refreshError="1">
        <row r="7">
          <cell r="E7">
            <v>590.84500000000003</v>
          </cell>
        </row>
        <row r="22">
          <cell r="E22">
            <v>511.39400000000006</v>
          </cell>
          <cell r="F22">
            <v>62.27600000000001</v>
          </cell>
          <cell r="G22">
            <v>69.855000000000004</v>
          </cell>
          <cell r="H22">
            <v>63.780999999999999</v>
          </cell>
          <cell r="J22">
            <v>44.206000000000003</v>
          </cell>
          <cell r="K22">
            <v>31.802999999999994</v>
          </cell>
          <cell r="L22">
            <v>21.547999999999995</v>
          </cell>
          <cell r="N22">
            <v>26.922000000000001</v>
          </cell>
          <cell r="O22">
            <v>30.285000000000004</v>
          </cell>
          <cell r="P22">
            <v>27.273</v>
          </cell>
          <cell r="R22">
            <v>50.481999999999999</v>
          </cell>
          <cell r="S22">
            <v>43.145999999999994</v>
          </cell>
          <cell r="T22">
            <v>39.817</v>
          </cell>
        </row>
        <row r="23">
          <cell r="E23">
            <v>1105.6669999999999</v>
          </cell>
        </row>
        <row r="29">
          <cell r="E29">
            <v>1103.6442999999999</v>
          </cell>
        </row>
        <row r="32">
          <cell r="E32">
            <v>382.05455068819867</v>
          </cell>
        </row>
        <row r="36">
          <cell r="E36">
            <v>174.1464654367002</v>
          </cell>
        </row>
        <row r="620">
          <cell r="E620">
            <v>1021823.6334800001</v>
          </cell>
        </row>
        <row r="636">
          <cell r="E636">
            <v>513658.16443</v>
          </cell>
          <cell r="F636">
            <v>47433.921019999994</v>
          </cell>
          <cell r="G636">
            <v>58242.45177</v>
          </cell>
          <cell r="H636">
            <v>57325.668409999998</v>
          </cell>
          <cell r="J636">
            <v>40972.775650000003</v>
          </cell>
          <cell r="K636">
            <v>36781.907370000001</v>
          </cell>
          <cell r="L636">
            <v>27906.180899999999</v>
          </cell>
          <cell r="N636">
            <v>34965.468689999994</v>
          </cell>
          <cell r="O636">
            <v>39130.73605</v>
          </cell>
          <cell r="P636">
            <v>31941.114809999999</v>
          </cell>
          <cell r="R636">
            <v>49981.02377</v>
          </cell>
          <cell r="S636">
            <v>45981.656709999996</v>
          </cell>
          <cell r="T636">
            <v>42995.259279999998</v>
          </cell>
        </row>
        <row r="652">
          <cell r="E652">
            <v>508165.46906000003</v>
          </cell>
        </row>
      </sheetData>
      <sheetData sheetId="26" refreshError="1">
        <row r="7">
          <cell r="E7">
            <v>459.08500000000004</v>
          </cell>
        </row>
        <row r="22">
          <cell r="E22">
            <v>403.87300000000005</v>
          </cell>
          <cell r="F22">
            <v>38.225000000000001</v>
          </cell>
          <cell r="G22">
            <v>18.844000000000001</v>
          </cell>
          <cell r="H22">
            <v>14.831</v>
          </cell>
          <cell r="J22">
            <v>38.003999999999998</v>
          </cell>
          <cell r="K22">
            <v>39.556000000000004</v>
          </cell>
          <cell r="L22">
            <v>36.478000000000009</v>
          </cell>
          <cell r="N22">
            <v>30.542999999999996</v>
          </cell>
          <cell r="O22">
            <v>37.439</v>
          </cell>
          <cell r="P22">
            <v>34.296999999999997</v>
          </cell>
          <cell r="R22">
            <v>39.815000000000005</v>
          </cell>
          <cell r="S22">
            <v>37.369999999999997</v>
          </cell>
          <cell r="T22">
            <v>38.470999999999997</v>
          </cell>
        </row>
        <row r="23">
          <cell r="E23">
            <v>460.95100000000002</v>
          </cell>
        </row>
        <row r="29">
          <cell r="E29">
            <v>460.34900000000005</v>
          </cell>
        </row>
        <row r="32">
          <cell r="E32">
            <v>394.89777703877405</v>
          </cell>
        </row>
        <row r="36">
          <cell r="E36">
            <v>175.99050658312919</v>
          </cell>
        </row>
        <row r="620">
          <cell r="E620">
            <v>631959.46031000011</v>
          </cell>
        </row>
        <row r="636">
          <cell r="E636">
            <v>421476.37966000009</v>
          </cell>
          <cell r="F636">
            <v>37126.181900000003</v>
          </cell>
          <cell r="G636">
            <v>17640.73573</v>
          </cell>
          <cell r="H636">
            <v>14787.526400000001</v>
          </cell>
          <cell r="J636">
            <v>31345.96917</v>
          </cell>
          <cell r="K636">
            <v>47672.528869999995</v>
          </cell>
          <cell r="L636">
            <v>48716.235849999997</v>
          </cell>
          <cell r="N636">
            <v>38632.55891</v>
          </cell>
          <cell r="O636">
            <v>42206.699860000001</v>
          </cell>
          <cell r="P636">
            <v>37746.086770000002</v>
          </cell>
          <cell r="R636">
            <v>38075.116849999999</v>
          </cell>
          <cell r="S636">
            <v>34610.034800000001</v>
          </cell>
          <cell r="T636">
            <v>32916.704549999995</v>
          </cell>
        </row>
        <row r="652">
          <cell r="E652">
            <v>210483.08064999999</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900"/>
      <sheetName val="2900"/>
      <sheetName val="1000"/>
    </sheetNames>
    <sheetDataSet>
      <sheetData sheetId="0">
        <row r="12">
          <cell r="D12">
            <v>2187629873.0699997</v>
          </cell>
          <cell r="N12">
            <v>166351032.61000001</v>
          </cell>
          <cell r="S12">
            <v>466880025.20000005</v>
          </cell>
          <cell r="X12">
            <v>211758514.94</v>
          </cell>
          <cell r="AG12">
            <v>169632086.82999998</v>
          </cell>
          <cell r="AY12">
            <v>457122525.98000002</v>
          </cell>
          <cell r="BH12">
            <v>644311569.95000005</v>
          </cell>
          <cell r="BQ12">
            <v>23004650.010000002</v>
          </cell>
          <cell r="CI12">
            <v>40031511.580000013</v>
          </cell>
          <cell r="DA12">
            <v>547884.60999999987</v>
          </cell>
          <cell r="DK12">
            <v>7694340.5900000008</v>
          </cell>
          <cell r="DM12">
            <v>34696.01</v>
          </cell>
          <cell r="DO12">
            <v>5916.96</v>
          </cell>
          <cell r="DP12">
            <v>255117.80000000005</v>
          </cell>
        </row>
      </sheetData>
      <sheetData sheetId="1">
        <row r="12">
          <cell r="D12">
            <v>3792395163.79</v>
          </cell>
          <cell r="N12">
            <v>1132711388.9200001</v>
          </cell>
          <cell r="S12">
            <v>0</v>
          </cell>
          <cell r="X12">
            <v>694083645.23123848</v>
          </cell>
          <cell r="AG12">
            <v>0</v>
          </cell>
          <cell r="AY12">
            <v>1934014282.4382772</v>
          </cell>
          <cell r="BH12">
            <v>0</v>
          </cell>
          <cell r="BQ12">
            <v>451649.53000165051</v>
          </cell>
          <cell r="CI12">
            <v>30494065.380491979</v>
          </cell>
          <cell r="DA12">
            <v>40918.05999148143</v>
          </cell>
          <cell r="DK12">
            <v>0</v>
          </cell>
          <cell r="DM12">
            <v>0</v>
          </cell>
          <cell r="DO12">
            <v>13353.75</v>
          </cell>
          <cell r="DP12">
            <v>585860.47999938391</v>
          </cell>
        </row>
      </sheetData>
      <sheetData sheetId="2">
        <row r="12">
          <cell r="D12">
            <v>6661341162.2199993</v>
          </cell>
          <cell r="N12">
            <v>2028841255.3800001</v>
          </cell>
          <cell r="S12">
            <v>1456761303.53</v>
          </cell>
          <cell r="X12">
            <v>485616912.25999999</v>
          </cell>
          <cell r="AG12">
            <v>615477324.25</v>
          </cell>
          <cell r="AY12">
            <v>1804508558.2199998</v>
          </cell>
          <cell r="BH12">
            <v>211496918.16000003</v>
          </cell>
          <cell r="BQ12">
            <v>2993635.0000000005</v>
          </cell>
          <cell r="CI12">
            <v>52832766.830000006</v>
          </cell>
          <cell r="DA12">
            <v>892198.7200000002</v>
          </cell>
          <cell r="DK12">
            <v>245968.74</v>
          </cell>
          <cell r="DM12">
            <v>3891.74</v>
          </cell>
          <cell r="DO12">
            <v>53209.83</v>
          </cell>
          <cell r="DP12">
            <v>1617219.5600000005</v>
          </cell>
        </row>
      </sheetData>
      <sheetData sheetId="3"/>
      <sheetData sheetId="4"/>
      <sheetData sheetId="5">
        <row r="12">
          <cell r="D12">
            <v>3126900722.96</v>
          </cell>
          <cell r="N12">
            <v>692332784.89999986</v>
          </cell>
          <cell r="S12">
            <v>450986091.82999998</v>
          </cell>
          <cell r="X12">
            <v>631004224.99000001</v>
          </cell>
          <cell r="AG12">
            <v>61417502.800000004</v>
          </cell>
          <cell r="AY12">
            <v>684429724.16000009</v>
          </cell>
          <cell r="BH12">
            <v>157349314</v>
          </cell>
          <cell r="BQ12">
            <v>417627937.81999993</v>
          </cell>
          <cell r="CI12">
            <v>2273243.3800000004</v>
          </cell>
          <cell r="DA12">
            <v>29437853.239999998</v>
          </cell>
          <cell r="DK12">
            <v>0</v>
          </cell>
          <cell r="DM12">
            <v>0</v>
          </cell>
          <cell r="DO12">
            <v>0</v>
          </cell>
          <cell r="DP12">
            <v>42045.839999999851</v>
          </cell>
        </row>
      </sheetData>
      <sheetData sheetId="6">
        <row r="12">
          <cell r="D12">
            <v>6625177889.3100004</v>
          </cell>
          <cell r="N12">
            <v>1953578305.2600005</v>
          </cell>
          <cell r="S12">
            <v>1094141747.8299999</v>
          </cell>
          <cell r="X12">
            <v>1065220224.6358603</v>
          </cell>
          <cell r="AG12">
            <v>337783716.30353373</v>
          </cell>
          <cell r="AY12">
            <v>1660861166.6043694</v>
          </cell>
          <cell r="BH12">
            <v>418552476.1508612</v>
          </cell>
          <cell r="BQ12">
            <v>8231886.7029890884</v>
          </cell>
          <cell r="CI12">
            <v>84215448.272350177</v>
          </cell>
          <cell r="DA12">
            <v>1547843.8400357082</v>
          </cell>
          <cell r="DK12">
            <v>0</v>
          </cell>
          <cell r="DM12">
            <v>39560.49</v>
          </cell>
          <cell r="DO12">
            <v>10748.06</v>
          </cell>
          <cell r="DP12">
            <v>994765.16000000015</v>
          </cell>
        </row>
      </sheetData>
      <sheetData sheetId="7">
        <row r="12">
          <cell r="D12">
            <v>7791895683.119998</v>
          </cell>
          <cell r="N12">
            <v>4825434036.3900013</v>
          </cell>
          <cell r="S12">
            <v>0</v>
          </cell>
          <cell r="X12">
            <v>990061018.52999997</v>
          </cell>
          <cell r="AG12">
            <v>0</v>
          </cell>
          <cell r="AY12">
            <v>1837282284.0899997</v>
          </cell>
          <cell r="BH12">
            <v>0</v>
          </cell>
          <cell r="BQ12">
            <v>0</v>
          </cell>
          <cell r="CI12">
            <v>135350601.84</v>
          </cell>
          <cell r="DA12">
            <v>0</v>
          </cell>
          <cell r="DK12">
            <v>0</v>
          </cell>
          <cell r="DM12">
            <v>0</v>
          </cell>
          <cell r="DO12">
            <v>3351913.5100000002</v>
          </cell>
          <cell r="DP12">
            <v>415828.76</v>
          </cell>
        </row>
      </sheetData>
      <sheetData sheetId="8"/>
      <sheetData sheetId="9">
        <row r="12">
          <cell r="CI12">
            <v>0</v>
          </cell>
          <cell r="DA12">
            <v>0</v>
          </cell>
          <cell r="DK12">
            <v>0</v>
          </cell>
          <cell r="DM12">
            <v>0</v>
          </cell>
          <cell r="DO12">
            <v>0</v>
          </cell>
          <cell r="DP12">
            <v>8695176.0399999972</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1047.55</v>
          </cell>
          <cell r="E5">
            <v>1047.55</v>
          </cell>
        </row>
        <row r="10">
          <cell r="D10">
            <v>992.87</v>
          </cell>
          <cell r="E10">
            <v>1017.85</v>
          </cell>
          <cell r="F10">
            <v>110451.22</v>
          </cell>
          <cell r="G10">
            <v>110451.22</v>
          </cell>
        </row>
        <row r="11">
          <cell r="F11">
            <v>209664.47</v>
          </cell>
          <cell r="G11">
            <v>209664.47</v>
          </cell>
        </row>
        <row r="13">
          <cell r="D13">
            <v>552.04</v>
          </cell>
          <cell r="E13">
            <v>567.34</v>
          </cell>
          <cell r="F13">
            <v>685824.78</v>
          </cell>
          <cell r="G13">
            <v>715969.07</v>
          </cell>
        </row>
        <row r="14">
          <cell r="D14">
            <v>892.75</v>
          </cell>
          <cell r="E14">
            <v>892.75</v>
          </cell>
          <cell r="F14">
            <v>123448.37</v>
          </cell>
          <cell r="G14">
            <v>128756.65</v>
          </cell>
        </row>
        <row r="15">
          <cell r="D15">
            <v>791.96</v>
          </cell>
          <cell r="E15">
            <v>806.01</v>
          </cell>
          <cell r="F15">
            <v>299785.32</v>
          </cell>
          <cell r="G15">
            <v>312078.08000000002</v>
          </cell>
        </row>
        <row r="16">
          <cell r="D16">
            <v>698.59</v>
          </cell>
          <cell r="E16">
            <v>706.16</v>
          </cell>
          <cell r="F16">
            <v>227916.85</v>
          </cell>
          <cell r="G16">
            <v>237888.26</v>
          </cell>
        </row>
        <row r="18">
          <cell r="D18">
            <v>750.71</v>
          </cell>
          <cell r="E18">
            <v>750.71</v>
          </cell>
        </row>
        <row r="19">
          <cell r="D19">
            <v>885.01</v>
          </cell>
          <cell r="E19">
            <v>897.43</v>
          </cell>
        </row>
        <row r="20">
          <cell r="D20">
            <v>892.99</v>
          </cell>
          <cell r="E20">
            <v>897.39</v>
          </cell>
        </row>
        <row r="21">
          <cell r="D21">
            <v>888.48</v>
          </cell>
          <cell r="E21">
            <v>893.44</v>
          </cell>
          <cell r="F21">
            <v>110992.55</v>
          </cell>
          <cell r="G21">
            <v>115765.23</v>
          </cell>
        </row>
        <row r="22">
          <cell r="D22">
            <v>638.84</v>
          </cell>
          <cell r="E22">
            <v>647.91999999999996</v>
          </cell>
          <cell r="F22">
            <v>179114.64</v>
          </cell>
          <cell r="G22">
            <v>191522.42</v>
          </cell>
        </row>
        <row r="23">
          <cell r="D23">
            <v>685.41</v>
          </cell>
          <cell r="E23">
            <v>685.41</v>
          </cell>
        </row>
        <row r="24">
          <cell r="D24">
            <v>752.88</v>
          </cell>
          <cell r="E24">
            <v>752.88</v>
          </cell>
          <cell r="F24">
            <v>174919.98</v>
          </cell>
          <cell r="G24">
            <v>182563.97</v>
          </cell>
        </row>
        <row r="25">
          <cell r="D25">
            <v>499.79</v>
          </cell>
          <cell r="E25">
            <v>499.79</v>
          </cell>
        </row>
        <row r="26">
          <cell r="D26">
            <v>607.87</v>
          </cell>
          <cell r="E26">
            <v>607.87</v>
          </cell>
        </row>
        <row r="27">
          <cell r="D27">
            <v>575.91</v>
          </cell>
          <cell r="E27">
            <v>575.91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10">
          <cell r="D10">
            <v>1017.85</v>
          </cell>
          <cell r="E10">
            <v>1074.95</v>
          </cell>
        </row>
        <row r="11">
          <cell r="E11">
            <v>1112.77</v>
          </cell>
          <cell r="G11">
            <v>343991.94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zoomScaleNormal="100" workbookViewId="0">
      <selection sqref="A1:C1"/>
    </sheetView>
  </sheetViews>
  <sheetFormatPr defaultRowHeight="12.7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94" t="s">
        <v>34</v>
      </c>
      <c r="B1" s="94"/>
      <c r="C1" s="94"/>
    </row>
    <row r="2" spans="1:3" ht="24.75" customHeight="1">
      <c r="A2" s="94" t="s">
        <v>163</v>
      </c>
      <c r="B2" s="94"/>
      <c r="C2" s="94"/>
    </row>
    <row r="3" spans="1:3" ht="31.5" customHeight="1">
      <c r="A3" s="95" t="s">
        <v>54</v>
      </c>
      <c r="B3" s="95"/>
      <c r="C3" s="95"/>
    </row>
    <row r="4" spans="1:3" ht="86.25" customHeight="1">
      <c r="A4" s="96" t="s">
        <v>55</v>
      </c>
      <c r="B4" s="96"/>
      <c r="C4" s="96"/>
    </row>
    <row r="5" spans="1:3" ht="27" customHeight="1">
      <c r="A5" s="3" t="s">
        <v>59</v>
      </c>
      <c r="B5" s="4">
        <v>2021</v>
      </c>
      <c r="C5" s="2" t="s">
        <v>60</v>
      </c>
    </row>
    <row r="7" spans="1:3" s="18" customFormat="1" ht="35.25" customHeight="1">
      <c r="A7" s="87" t="s">
        <v>56</v>
      </c>
      <c r="B7" s="87"/>
      <c r="C7" s="19" t="s">
        <v>168</v>
      </c>
    </row>
    <row r="8" spans="1:3" s="18" customFormat="1" ht="35.25" customHeight="1">
      <c r="A8" s="87" t="s">
        <v>57</v>
      </c>
      <c r="B8" s="87"/>
      <c r="C8" s="20" t="s">
        <v>169</v>
      </c>
    </row>
    <row r="9" spans="1:3" s="18" customFormat="1" ht="11.25">
      <c r="A9" s="88" t="s">
        <v>58</v>
      </c>
      <c r="B9" s="89"/>
      <c r="C9" s="80" t="s">
        <v>335</v>
      </c>
    </row>
    <row r="10" spans="1:3" s="18" customFormat="1" ht="11.25">
      <c r="A10" s="90"/>
      <c r="B10" s="91"/>
      <c r="C10" s="21" t="s">
        <v>64</v>
      </c>
    </row>
    <row r="11" spans="1:3" s="18" customFormat="1" ht="11.25">
      <c r="A11" s="90"/>
      <c r="B11" s="91"/>
      <c r="C11" s="21" t="s">
        <v>28</v>
      </c>
    </row>
    <row r="12" spans="1:3" s="18" customFormat="1" ht="11.25">
      <c r="A12" s="90"/>
      <c r="B12" s="91"/>
      <c r="C12" s="21" t="s">
        <v>24</v>
      </c>
    </row>
    <row r="13" spans="1:3" s="18" customFormat="1" ht="11.25">
      <c r="A13" s="90"/>
      <c r="B13" s="91"/>
      <c r="C13" s="21" t="s">
        <v>21</v>
      </c>
    </row>
    <row r="14" spans="1:3" s="18" customFormat="1" ht="11.25">
      <c r="A14" s="90"/>
      <c r="B14" s="91"/>
      <c r="C14" s="21" t="s">
        <v>25</v>
      </c>
    </row>
    <row r="15" spans="1:3" s="18" customFormat="1" ht="11.25">
      <c r="A15" s="90"/>
      <c r="B15" s="91"/>
      <c r="C15" s="21" t="s">
        <v>38</v>
      </c>
    </row>
    <row r="16" spans="1:3" s="18" customFormat="1" ht="11.25">
      <c r="A16" s="90"/>
      <c r="B16" s="91"/>
      <c r="C16" s="21" t="s">
        <v>171</v>
      </c>
    </row>
    <row r="17" spans="1:3" s="18" customFormat="1" ht="11.25">
      <c r="A17" s="90"/>
      <c r="B17" s="91"/>
      <c r="C17" s="21" t="s">
        <v>172</v>
      </c>
    </row>
    <row r="18" spans="1:3" s="18" customFormat="1" ht="11.25">
      <c r="A18" s="90"/>
      <c r="B18" s="91"/>
      <c r="C18" s="21" t="s">
        <v>173</v>
      </c>
    </row>
    <row r="19" spans="1:3" s="18" customFormat="1" ht="11.25">
      <c r="A19" s="90"/>
      <c r="B19" s="91"/>
      <c r="C19" s="21" t="s">
        <v>23</v>
      </c>
    </row>
    <row r="20" spans="1:3" s="18" customFormat="1" ht="11.25">
      <c r="A20" s="90"/>
      <c r="B20" s="91"/>
      <c r="C20" s="21" t="s">
        <v>39</v>
      </c>
    </row>
    <row r="21" spans="1:3" s="18" customFormat="1" ht="11.25">
      <c r="A21" s="90"/>
      <c r="B21" s="91"/>
      <c r="C21" s="21" t="s">
        <v>22</v>
      </c>
    </row>
    <row r="22" spans="1:3" s="18" customFormat="1" ht="11.25">
      <c r="A22" s="90"/>
      <c r="B22" s="91"/>
      <c r="C22" s="21" t="s">
        <v>61</v>
      </c>
    </row>
    <row r="23" spans="1:3" s="18" customFormat="1" ht="11.25">
      <c r="A23" s="90"/>
      <c r="B23" s="91"/>
      <c r="C23" s="21" t="s">
        <v>62</v>
      </c>
    </row>
    <row r="24" spans="1:3" s="18" customFormat="1" ht="11.25">
      <c r="A24" s="92"/>
      <c r="B24" s="93"/>
      <c r="C24" s="21" t="s">
        <v>63</v>
      </c>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Титульный!$C$12</f>
        <v>Челябинская ТЭЦ-1 (ТГ-10, ТГ-11) НВ</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7" s="6" customFormat="1" hidden="1" outlineLevel="1">
      <c r="A129" s="34" t="s">
        <v>289</v>
      </c>
      <c r="B129" s="35" t="s">
        <v>227</v>
      </c>
      <c r="C129" s="34" t="s">
        <v>228</v>
      </c>
      <c r="D129" s="39"/>
      <c r="E129" s="39"/>
      <c r="F129" s="39"/>
    </row>
    <row r="130" spans="1:7" s="6" customFormat="1" ht="25.5" hidden="1" outlineLevel="1">
      <c r="A130" s="34" t="s">
        <v>290</v>
      </c>
      <c r="B130" s="35" t="s">
        <v>230</v>
      </c>
      <c r="C130" s="65" t="s">
        <v>231</v>
      </c>
      <c r="D130" s="39"/>
      <c r="E130" s="39"/>
      <c r="F130" s="39"/>
    </row>
    <row r="131" spans="1:7" s="6" customFormat="1" ht="25.5" hidden="1" outlineLevel="1">
      <c r="A131" s="34" t="s">
        <v>291</v>
      </c>
      <c r="B131" s="35" t="s">
        <v>233</v>
      </c>
      <c r="C131" s="34"/>
      <c r="D131" s="39"/>
      <c r="E131" s="39"/>
      <c r="F131" s="39"/>
    </row>
    <row r="132" spans="1:7" s="6" customFormat="1" hidden="1" outlineLevel="1">
      <c r="A132" s="34" t="s">
        <v>85</v>
      </c>
      <c r="B132" s="35" t="s">
        <v>292</v>
      </c>
      <c r="C132" s="34" t="s">
        <v>86</v>
      </c>
      <c r="D132" s="39"/>
      <c r="E132" s="39"/>
      <c r="F132" s="39"/>
    </row>
    <row r="133" spans="1:7" s="6" customFormat="1" hidden="1" outlineLevel="1">
      <c r="A133" s="34" t="s">
        <v>90</v>
      </c>
      <c r="B133" s="35" t="s">
        <v>293</v>
      </c>
      <c r="C133" s="34" t="s">
        <v>86</v>
      </c>
      <c r="D133" s="39"/>
      <c r="E133" s="39"/>
      <c r="F133" s="39"/>
    </row>
    <row r="134" spans="1:7" s="6" customFormat="1" hidden="1" outlineLevel="1">
      <c r="A134" s="34" t="s">
        <v>100</v>
      </c>
      <c r="B134" s="35" t="s">
        <v>294</v>
      </c>
      <c r="C134" s="34" t="s">
        <v>86</v>
      </c>
      <c r="D134" s="39"/>
      <c r="E134" s="39"/>
      <c r="F134" s="39"/>
    </row>
    <row r="135" spans="1:7" s="6" customFormat="1" hidden="1" outlineLevel="1">
      <c r="A135" s="34" t="s">
        <v>101</v>
      </c>
      <c r="B135" s="35" t="s">
        <v>187</v>
      </c>
      <c r="C135" s="34" t="s">
        <v>86</v>
      </c>
      <c r="D135" s="39"/>
      <c r="E135" s="39"/>
      <c r="F135" s="39"/>
    </row>
    <row r="136" spans="1:7" s="6" customFormat="1" ht="25.5" hidden="1" outlineLevel="1">
      <c r="A136" s="34" t="s">
        <v>110</v>
      </c>
      <c r="B136" s="35" t="s">
        <v>295</v>
      </c>
      <c r="C136" s="34" t="s">
        <v>296</v>
      </c>
      <c r="D136" s="39"/>
      <c r="E136" s="39"/>
      <c r="F136" s="39"/>
    </row>
    <row r="137" spans="1:7" s="6" customFormat="1" ht="38.25" hidden="1" outlineLevel="1">
      <c r="A137" s="34" t="s">
        <v>115</v>
      </c>
      <c r="B137" s="35" t="s">
        <v>12</v>
      </c>
      <c r="C137" s="34"/>
      <c r="D137" s="39"/>
      <c r="E137" s="39"/>
      <c r="F137" s="39"/>
    </row>
    <row r="138" spans="1:7" s="6" customFormat="1" ht="26.25" customHeight="1" collapsed="1">
      <c r="A138" s="114" t="s">
        <v>297</v>
      </c>
      <c r="B138" s="115"/>
      <c r="C138" s="115"/>
      <c r="D138" s="115"/>
      <c r="E138" s="115"/>
      <c r="F138" s="116"/>
    </row>
    <row r="139" spans="1:7">
      <c r="A139" s="34" t="s">
        <v>74</v>
      </c>
      <c r="B139" s="35" t="s">
        <v>30</v>
      </c>
      <c r="C139" s="34" t="s">
        <v>32</v>
      </c>
      <c r="D139" s="27">
        <f>[17]Год!$H$11</f>
        <v>83.799999999999983</v>
      </c>
      <c r="E139" s="27">
        <f>'[18]0.1'!$I$11</f>
        <v>83.8</v>
      </c>
      <c r="F139" s="27">
        <f>'[18]0.1'!$L$11</f>
        <v>83.799999999999983</v>
      </c>
    </row>
    <row r="140" spans="1:7" ht="38.25">
      <c r="A140" s="34" t="s">
        <v>75</v>
      </c>
      <c r="B140" s="35" t="s">
        <v>31</v>
      </c>
      <c r="C140" s="34" t="s">
        <v>32</v>
      </c>
      <c r="D140" s="27">
        <f>[17]Год!$H$12-[17]Год!$H$14</f>
        <v>75.866602404953923</v>
      </c>
      <c r="E140" s="27">
        <f>'[18]0.1'!$I$12</f>
        <v>76.45024166666667</v>
      </c>
      <c r="F140" s="27">
        <f>'[18]0.1'!$L$12</f>
        <v>77.221953259440809</v>
      </c>
    </row>
    <row r="141" spans="1:7">
      <c r="A141" s="34" t="s">
        <v>76</v>
      </c>
      <c r="B141" s="35" t="s">
        <v>77</v>
      </c>
      <c r="C141" s="34" t="s">
        <v>138</v>
      </c>
      <c r="D141" s="27">
        <f>'[6]ЧТЭЦ-1 НМ'!$E$7</f>
        <v>607.04599999999994</v>
      </c>
      <c r="E141" s="27">
        <f>'[18]0.1'!$I$13</f>
        <v>662.34010000000001</v>
      </c>
      <c r="F141" s="27">
        <f>'[18]0.1'!$L$13</f>
        <v>602.15299999999991</v>
      </c>
      <c r="G141" s="45"/>
    </row>
    <row r="142" spans="1:7">
      <c r="A142" s="34" t="s">
        <v>78</v>
      </c>
      <c r="B142" s="35" t="s">
        <v>79</v>
      </c>
      <c r="C142" s="34" t="s">
        <v>138</v>
      </c>
      <c r="D142" s="27">
        <f>'[6]ЧТЭЦ-1 НМ'!$E$22</f>
        <v>522.22100000000012</v>
      </c>
      <c r="E142" s="27">
        <f>'[18]0.1'!$I$15</f>
        <v>608.95550000000003</v>
      </c>
      <c r="F142" s="27">
        <f>'[18]0.1'!$L$15</f>
        <v>555.44921378522452</v>
      </c>
    </row>
    <row r="143" spans="1:7">
      <c r="A143" s="34" t="s">
        <v>80</v>
      </c>
      <c r="B143" s="35" t="s">
        <v>81</v>
      </c>
      <c r="C143" s="34" t="s">
        <v>82</v>
      </c>
      <c r="D143" s="27">
        <f>'[6]ЧТЭЦ-1 НМ'!$E$23</f>
        <v>788.25</v>
      </c>
      <c r="E143" s="27">
        <f>'[18]0.1'!$I$16</f>
        <v>871.44010000000003</v>
      </c>
      <c r="F143" s="27">
        <f>'[18]0.1'!$L$16</f>
        <v>905.32500000000005</v>
      </c>
    </row>
    <row r="144" spans="1:7">
      <c r="A144" s="34" t="s">
        <v>83</v>
      </c>
      <c r="B144" s="35" t="s">
        <v>84</v>
      </c>
      <c r="C144" s="34" t="s">
        <v>82</v>
      </c>
      <c r="D144" s="27">
        <f>'[6]ЧТЭЦ-1 НМ'!$E$29</f>
        <v>788.14026899999999</v>
      </c>
      <c r="E144" s="27">
        <f>'[18]0.1'!$I$17</f>
        <v>871.38010000000008</v>
      </c>
      <c r="F144" s="27">
        <f>'[18]0.1'!$L$17</f>
        <v>905.19500000000005</v>
      </c>
    </row>
    <row r="145" spans="1:8">
      <c r="A145" s="34" t="s">
        <v>85</v>
      </c>
      <c r="B145" s="35" t="s">
        <v>10</v>
      </c>
      <c r="C145" s="34" t="s">
        <v>86</v>
      </c>
      <c r="D145" s="38"/>
      <c r="E145" s="27">
        <f>'[18]0.1'!$I$43</f>
        <v>553212.49316066329</v>
      </c>
      <c r="F145" s="27">
        <f>'[18]0.1'!$L$43</f>
        <v>533791.5586041474</v>
      </c>
    </row>
    <row r="146" spans="1:8">
      <c r="A146" s="34"/>
      <c r="B146" s="35" t="s">
        <v>213</v>
      </c>
      <c r="C146" s="34"/>
      <c r="D146" s="38"/>
      <c r="E146" s="38"/>
      <c r="F146" s="38"/>
    </row>
    <row r="147" spans="1:8">
      <c r="A147" s="34" t="s">
        <v>87</v>
      </c>
      <c r="B147" s="36" t="s">
        <v>13</v>
      </c>
      <c r="C147" s="34" t="s">
        <v>86</v>
      </c>
      <c r="D147" s="38"/>
      <c r="E147" s="27">
        <f>'[18]0.1'!$G$43</f>
        <v>429663.44154888333</v>
      </c>
      <c r="F147" s="27">
        <f>'[18]0.1'!$J$43</f>
        <v>404258.71522786363</v>
      </c>
    </row>
    <row r="148" spans="1:8">
      <c r="A148" s="34" t="s">
        <v>88</v>
      </c>
      <c r="B148" s="36" t="s">
        <v>14</v>
      </c>
      <c r="C148" s="34" t="s">
        <v>86</v>
      </c>
      <c r="D148" s="38"/>
      <c r="E148" s="27">
        <f>'[18]0.1'!$H$43</f>
        <v>123549.05161177996</v>
      </c>
      <c r="F148" s="27">
        <f>'[18]0.1'!$K$43</f>
        <v>129532.8433762838</v>
      </c>
    </row>
    <row r="149" spans="1:8" ht="25.5">
      <c r="A149" s="34" t="s">
        <v>89</v>
      </c>
      <c r="B149" s="36" t="s">
        <v>15</v>
      </c>
      <c r="C149" s="34" t="s">
        <v>86</v>
      </c>
      <c r="D149" s="39"/>
      <c r="E149" s="39"/>
      <c r="F149" s="39"/>
    </row>
    <row r="150" spans="1:8">
      <c r="A150" s="34" t="s">
        <v>90</v>
      </c>
      <c r="B150" s="35" t="s">
        <v>91</v>
      </c>
      <c r="C150" s="34" t="s">
        <v>86</v>
      </c>
      <c r="D150" s="27">
        <f>'[6]ЧТЭЦ-1 НМ'!$E$620</f>
        <v>853201.06102000002</v>
      </c>
      <c r="E150" s="27">
        <f>'[18]0.1'!$I$31</f>
        <v>936492.42702072312</v>
      </c>
      <c r="F150" s="27">
        <f>'[18]0.1'!$L$31</f>
        <v>946778.88847309526</v>
      </c>
      <c r="G150" s="45"/>
      <c r="H150" s="45"/>
    </row>
    <row r="151" spans="1:8">
      <c r="A151" s="34"/>
      <c r="B151" s="35" t="s">
        <v>213</v>
      </c>
      <c r="C151" s="34"/>
      <c r="D151" s="38"/>
      <c r="E151" s="38"/>
      <c r="F151" s="38"/>
    </row>
    <row r="152" spans="1:8">
      <c r="A152" s="34" t="s">
        <v>92</v>
      </c>
      <c r="B152" s="36" t="s">
        <v>93</v>
      </c>
      <c r="C152" s="34" t="s">
        <v>86</v>
      </c>
      <c r="D152" s="27">
        <f>'[6]ЧТЭЦ-1 НМ'!$E$636</f>
        <v>389195.36015999998</v>
      </c>
      <c r="E152" s="27">
        <f>'[18]0.1'!$I$32</f>
        <v>428926.75032529241</v>
      </c>
      <c r="F152" s="27">
        <f>'[18]0.1'!$L$32</f>
        <v>403558.77589919802</v>
      </c>
      <c r="G152" s="45"/>
      <c r="H152" s="45"/>
    </row>
    <row r="153" spans="1:8" ht="25.5">
      <c r="A153" s="34"/>
      <c r="B153" s="36" t="s">
        <v>94</v>
      </c>
      <c r="C153" s="34" t="s">
        <v>33</v>
      </c>
      <c r="D153" s="27">
        <f>'[6]ЧТЭЦ-1 НМ'!$E$32</f>
        <v>190.41539243395539</v>
      </c>
      <c r="E153" s="27">
        <f>'[18]4'!$L$24</f>
        <v>183.4</v>
      </c>
      <c r="F153" s="27">
        <f>'[18]4'!$M$24</f>
        <v>183.4</v>
      </c>
      <c r="G153" s="45"/>
      <c r="H153" s="45"/>
    </row>
    <row r="154" spans="1:8">
      <c r="A154" s="34" t="s">
        <v>95</v>
      </c>
      <c r="B154" s="36" t="s">
        <v>96</v>
      </c>
      <c r="C154" s="34" t="s">
        <v>86</v>
      </c>
      <c r="D154" s="27">
        <f>'[6]ЧТЭЦ-1 НМ'!$E$652</f>
        <v>464005.70085999998</v>
      </c>
      <c r="E154" s="27">
        <f>'[18]0.1'!$I$33</f>
        <v>507565.67669543071</v>
      </c>
      <c r="F154" s="27">
        <f>'[18]0.1'!$L$33</f>
        <v>543220.11257389723</v>
      </c>
    </row>
    <row r="155" spans="1:8">
      <c r="A155" s="34"/>
      <c r="B155" s="36" t="s">
        <v>97</v>
      </c>
      <c r="C155" s="34" t="s">
        <v>98</v>
      </c>
      <c r="D155" s="27">
        <f>'[6]ЧТЭЦ-1 НМ'!$E$36</f>
        <v>161.50586742784648</v>
      </c>
      <c r="E155" s="27">
        <f>'[18]4'!$L$28</f>
        <v>151.69999999999999</v>
      </c>
      <c r="F155" s="27">
        <f>'[18]4'!$M$28</f>
        <v>151.69999999999999</v>
      </c>
    </row>
    <row r="156" spans="1:8" ht="25.5">
      <c r="A156" s="34"/>
      <c r="B156" s="7" t="s">
        <v>99</v>
      </c>
      <c r="C156" s="34" t="s">
        <v>29</v>
      </c>
      <c r="D156" s="81" t="s">
        <v>175</v>
      </c>
      <c r="E156" s="47"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7" ht="25.5">
      <c r="A161" s="34" t="s">
        <v>108</v>
      </c>
      <c r="B161" s="36" t="s">
        <v>109</v>
      </c>
      <c r="C161" s="34" t="s">
        <v>29</v>
      </c>
      <c r="D161" s="39"/>
      <c r="E161" s="39"/>
      <c r="F161" s="39"/>
    </row>
    <row r="162" spans="1:7">
      <c r="A162" s="34" t="s">
        <v>110</v>
      </c>
      <c r="B162" s="7" t="s">
        <v>111</v>
      </c>
      <c r="C162" s="34" t="s">
        <v>86</v>
      </c>
      <c r="D162" s="27">
        <f>('[7]1100'!$S$12+'[7]1100'!$AG$12+'[7]1100'!$BH$12)/1000</f>
        <v>1280823.6819800001</v>
      </c>
      <c r="E162" s="39"/>
      <c r="F162" s="39"/>
      <c r="G162" s="45"/>
    </row>
    <row r="163" spans="1:7">
      <c r="A163" s="34"/>
      <c r="B163" s="35" t="s">
        <v>213</v>
      </c>
      <c r="C163" s="34"/>
      <c r="D163" s="38"/>
      <c r="E163" s="39"/>
      <c r="F163" s="39"/>
    </row>
    <row r="164" spans="1:7">
      <c r="A164" s="34" t="s">
        <v>112</v>
      </c>
      <c r="B164" s="36" t="s">
        <v>17</v>
      </c>
      <c r="C164" s="34" t="s">
        <v>86</v>
      </c>
      <c r="D164" s="27">
        <f>'[7]1100'!$S$12/1000</f>
        <v>466880.02520000003</v>
      </c>
      <c r="E164" s="39"/>
      <c r="F164" s="39"/>
      <c r="G164" s="45"/>
    </row>
    <row r="165" spans="1:7">
      <c r="A165" s="34" t="s">
        <v>113</v>
      </c>
      <c r="B165" s="36" t="s">
        <v>18</v>
      </c>
      <c r="C165" s="34" t="s">
        <v>86</v>
      </c>
      <c r="D165" s="27">
        <f>'[7]1100'!$AG$12/1000</f>
        <v>169632.08682999999</v>
      </c>
      <c r="E165" s="39"/>
      <c r="F165" s="39"/>
    </row>
    <row r="166" spans="1:7" ht="25.5">
      <c r="A166" s="34" t="s">
        <v>114</v>
      </c>
      <c r="B166" s="36" t="s">
        <v>19</v>
      </c>
      <c r="C166" s="34" t="s">
        <v>86</v>
      </c>
      <c r="D166" s="27">
        <f>'[7]1100'!$BH$12/1000</f>
        <v>644311.56995000003</v>
      </c>
      <c r="E166" s="39"/>
      <c r="F166" s="39"/>
    </row>
    <row r="167" spans="1:7">
      <c r="A167" s="34" t="s">
        <v>157</v>
      </c>
      <c r="B167" s="36" t="s">
        <v>158</v>
      </c>
      <c r="C167" s="34" t="s">
        <v>86</v>
      </c>
      <c r="D167" s="27">
        <v>0</v>
      </c>
      <c r="E167" s="39"/>
      <c r="F167" s="39"/>
    </row>
    <row r="168" spans="1:7">
      <c r="A168" s="34" t="s">
        <v>115</v>
      </c>
      <c r="B168" s="7" t="s">
        <v>116</v>
      </c>
      <c r="C168" s="34" t="s">
        <v>86</v>
      </c>
      <c r="D168" s="39"/>
      <c r="E168" s="39"/>
      <c r="F168" s="39"/>
    </row>
    <row r="169" spans="1:7">
      <c r="A169" s="34"/>
      <c r="B169" s="35" t="s">
        <v>213</v>
      </c>
      <c r="C169" s="34"/>
      <c r="D169" s="38"/>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8"/>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B3" s="58"/>
      <c r="F3" s="25"/>
    </row>
    <row r="4" spans="1:9">
      <c r="A4" s="94" t="s">
        <v>37</v>
      </c>
      <c r="B4" s="112"/>
      <c r="C4" s="112"/>
      <c r="D4" s="112"/>
      <c r="E4" s="112"/>
      <c r="F4" s="112"/>
      <c r="G4" s="112"/>
      <c r="H4" s="112"/>
      <c r="I4" s="112"/>
    </row>
    <row r="5" spans="1:9">
      <c r="A5" s="94" t="str">
        <f>Титульный!$C$12</f>
        <v>Челябинская ТЭЦ-1 (ТГ-10, ТГ-11) 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ЭМ'!$D$14</f>
        <v>892.75</v>
      </c>
      <c r="E28" s="27">
        <f>'[8]Утв. тарифы на ЭЭ и ЭМ'!$E$14</f>
        <v>892.75</v>
      </c>
      <c r="F28" s="27">
        <f>G28</f>
        <v>705.5744492805851</v>
      </c>
      <c r="G28" s="27">
        <f>'[18]0.1'!$G$20</f>
        <v>705.5744492805851</v>
      </c>
      <c r="H28" s="123">
        <f>'[18]0.1'!$L$20</f>
        <v>727.80500034010004</v>
      </c>
      <c r="I28" s="124"/>
    </row>
    <row r="29" spans="1:9" ht="12.75" customHeight="1">
      <c r="A29" s="47"/>
      <c r="B29" s="43" t="s">
        <v>153</v>
      </c>
      <c r="C29" s="65" t="s">
        <v>322</v>
      </c>
      <c r="D29" s="27">
        <f>('[6]ЧТЭЦ-1 НМ'!$F$636+'[6]ЧТЭЦ-1 НМ'!$G$636+'[6]ЧТЭЦ-1 НМ'!$H$636+'[6]ЧТЭЦ-1 НМ'!$J$636+'[6]ЧТЭЦ-1 НМ'!$K$636+'[6]ЧТЭЦ-1 НМ'!$L$636)/('[6]ЧТЭЦ-1 НМ'!$F$22+'[6]ЧТЭЦ-1 НМ'!$G$22+'[6]ЧТЭЦ-1 НМ'!$H$22+'[6]ЧТЭЦ-1 НМ'!$J$22+'[6]ЧТЭЦ-1 НМ'!$K$22+'[6]ЧТЭЦ-1 НМ'!$L$22)</f>
        <v>789.92761995210492</v>
      </c>
      <c r="E29" s="27">
        <f>('[6]ЧТЭЦ-1 НМ'!$N$636+'[6]ЧТЭЦ-1 НМ'!$O$636+'[6]ЧТЭЦ-1 НМ'!$P$636+'[6]ЧТЭЦ-1 НМ'!$R$636+'[6]ЧТЭЦ-1 НМ'!$S$636+'[6]ЧТЭЦ-1 НМ'!$T$636)/('[6]ЧТЭЦ-1 НМ'!$N$22+'[6]ЧТЭЦ-1 НМ'!$O$22+'[6]ЧТЭЦ-1 НМ'!$P$22+'[6]ЧТЭЦ-1 НМ'!$R$22+'[6]ЧТЭЦ-1 НМ'!$S$22+'[6]ЧТЭЦ-1 НМ'!$T$22)</f>
        <v>702.19600706474512</v>
      </c>
      <c r="F29" s="27">
        <f>'[18]2.2'!$G$170*0+G29</f>
        <v>704.36468728058526</v>
      </c>
      <c r="G29" s="27">
        <f>'[18]2.1'!$G$170</f>
        <v>704.36468728058526</v>
      </c>
      <c r="H29" s="123">
        <f>'[18]2'!$G$170</f>
        <v>726.54486834010004</v>
      </c>
      <c r="I29" s="124"/>
    </row>
    <row r="30" spans="1:9" ht="25.5">
      <c r="A30" s="47" t="s">
        <v>142</v>
      </c>
      <c r="B30" s="35" t="s">
        <v>143</v>
      </c>
      <c r="C30" s="65" t="s">
        <v>323</v>
      </c>
      <c r="D30" s="27">
        <f>'[8]Утв. тарифы на ЭЭ и ЭМ'!$F$14</f>
        <v>123448.37</v>
      </c>
      <c r="E30" s="27">
        <f>'[8]Утв. тарифы на ЭЭ и ЭМ'!$G$14</f>
        <v>128756.65</v>
      </c>
      <c r="F30" s="27">
        <f>E30</f>
        <v>128756.65</v>
      </c>
      <c r="G30" s="27">
        <f>'[18]0.1'!$H$21</f>
        <v>134672.6194257506</v>
      </c>
      <c r="H30" s="123">
        <f>'[18]0.1'!$L$21</f>
        <v>139784.13079535309</v>
      </c>
      <c r="I30" s="124"/>
    </row>
    <row r="31" spans="1:9" ht="27.75" customHeight="1">
      <c r="A31" s="47" t="s">
        <v>144</v>
      </c>
      <c r="B31" s="35" t="s">
        <v>156</v>
      </c>
      <c r="C31" s="34" t="s">
        <v>320</v>
      </c>
      <c r="D31" s="42"/>
      <c r="E31" s="42"/>
      <c r="F31" s="42"/>
      <c r="G31" s="42"/>
      <c r="H31" s="42"/>
      <c r="I31" s="42"/>
    </row>
    <row r="32" spans="1:9" ht="26.25" customHeight="1">
      <c r="A32" s="47"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82"/>
      <c r="E43" s="42"/>
      <c r="F43" s="42"/>
      <c r="G43" s="42"/>
      <c r="H43" s="42"/>
      <c r="I43" s="42"/>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7">
    <mergeCell ref="A49:I49"/>
    <mergeCell ref="H32:I32"/>
    <mergeCell ref="A46:I46"/>
    <mergeCell ref="A47:I47"/>
    <mergeCell ref="H28:I28"/>
    <mergeCell ref="H29:I29"/>
    <mergeCell ref="H30:I30"/>
    <mergeCell ref="A48:I48"/>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Титульный!$C$13</f>
        <v>Челябинская ТЭЦ-2</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[19]Год!$H$11</f>
        <v>320</v>
      </c>
      <c r="E139" s="27">
        <f>'[20]0.1'!$I$11</f>
        <v>320</v>
      </c>
      <c r="F139" s="27">
        <f>'[20]0.1'!$L$11</f>
        <v>320</v>
      </c>
    </row>
    <row r="140" spans="1:6" ht="38.25">
      <c r="A140" s="34" t="s">
        <v>75</v>
      </c>
      <c r="B140" s="35" t="s">
        <v>31</v>
      </c>
      <c r="C140" s="34" t="s">
        <v>32</v>
      </c>
      <c r="D140" s="27">
        <f>[19]Год!$H$12-[19]Год!$H$14</f>
        <v>295.94722162591739</v>
      </c>
      <c r="E140" s="27">
        <f>'[20]0.1'!$I$12</f>
        <v>295.3</v>
      </c>
      <c r="F140" s="27">
        <f>'[20]0.1'!$L$12</f>
        <v>293.77715101766512</v>
      </c>
    </row>
    <row r="141" spans="1:6">
      <c r="A141" s="34" t="s">
        <v>76</v>
      </c>
      <c r="B141" s="35" t="s">
        <v>77</v>
      </c>
      <c r="C141" s="34" t="s">
        <v>138</v>
      </c>
      <c r="D141" s="27">
        <f>'[6]ЧТЭЦ-2'!$E$7</f>
        <v>1250.7029999999997</v>
      </c>
      <c r="E141" s="27">
        <f>'[20]0.1'!$I$13</f>
        <v>1694.3510000000001</v>
      </c>
      <c r="F141" s="27">
        <f>'[20]0.1'!$L$13</f>
        <v>1244.8833333333332</v>
      </c>
    </row>
    <row r="142" spans="1:6">
      <c r="A142" s="34" t="s">
        <v>78</v>
      </c>
      <c r="B142" s="35" t="s">
        <v>79</v>
      </c>
      <c r="C142" s="34" t="s">
        <v>138</v>
      </c>
      <c r="D142" s="27">
        <f>'[6]ЧТЭЦ-2'!$E$22</f>
        <v>1040.4619999999998</v>
      </c>
      <c r="E142" s="27">
        <f>'[20]0.1'!$I$15</f>
        <v>1498.8995831900002</v>
      </c>
      <c r="F142" s="27">
        <f>'[20]0.1'!$L$15</f>
        <v>1037.4793333333332</v>
      </c>
    </row>
    <row r="143" spans="1:6">
      <c r="A143" s="34" t="s">
        <v>80</v>
      </c>
      <c r="B143" s="35" t="s">
        <v>81</v>
      </c>
      <c r="C143" s="34" t="s">
        <v>82</v>
      </c>
      <c r="D143" s="27">
        <f>'[6]ЧТЭЦ-2'!$E$23</f>
        <v>2246.279</v>
      </c>
      <c r="E143" s="27">
        <f>'[20]0.1'!$I$16</f>
        <v>2146.1500999999998</v>
      </c>
      <c r="F143" s="27">
        <f>'[20]0.1'!$L$16</f>
        <v>2147.0905599999996</v>
      </c>
    </row>
    <row r="144" spans="1:6">
      <c r="A144" s="34" t="s">
        <v>83</v>
      </c>
      <c r="B144" s="35" t="s">
        <v>84</v>
      </c>
      <c r="C144" s="34" t="s">
        <v>82</v>
      </c>
      <c r="D144" s="27">
        <f>'[6]ЧТЭЦ-2'!$E$29</f>
        <v>2234.079655</v>
      </c>
      <c r="E144" s="27">
        <f>'[20]0.1'!$I$17</f>
        <v>2135.3498999999997</v>
      </c>
      <c r="F144" s="27">
        <f>'[20]0.1'!$L$17</f>
        <v>2135.3445599999995</v>
      </c>
    </row>
    <row r="145" spans="1:8">
      <c r="A145" s="34" t="s">
        <v>85</v>
      </c>
      <c r="B145" s="35" t="s">
        <v>10</v>
      </c>
      <c r="C145" s="34" t="s">
        <v>86</v>
      </c>
      <c r="D145" s="38"/>
      <c r="E145" s="27">
        <f>'[20]0.1'!$I$43</f>
        <v>2406872.4698977694</v>
      </c>
      <c r="F145" s="27">
        <f>'[20]0.1'!$L$43</f>
        <v>2088730.1266791876</v>
      </c>
    </row>
    <row r="146" spans="1:8">
      <c r="A146" s="34"/>
      <c r="B146" s="35" t="s">
        <v>213</v>
      </c>
      <c r="C146" s="34"/>
      <c r="D146" s="38"/>
      <c r="E146" s="38"/>
      <c r="F146" s="38"/>
    </row>
    <row r="147" spans="1:8">
      <c r="A147" s="34" t="s">
        <v>87</v>
      </c>
      <c r="B147" s="36" t="s">
        <v>13</v>
      </c>
      <c r="C147" s="34" t="s">
        <v>86</v>
      </c>
      <c r="D147" s="38"/>
      <c r="E147" s="27">
        <f>'[20]0.1'!$G$43</f>
        <v>1252254.8184916899</v>
      </c>
      <c r="F147" s="27">
        <f>'[20]0.1'!$J$43</f>
        <v>896058.66369301197</v>
      </c>
    </row>
    <row r="148" spans="1:8">
      <c r="A148" s="34" t="s">
        <v>88</v>
      </c>
      <c r="B148" s="36" t="s">
        <v>14</v>
      </c>
      <c r="C148" s="34" t="s">
        <v>86</v>
      </c>
      <c r="D148" s="38"/>
      <c r="E148" s="27">
        <f>'[20]0.1'!$H$43</f>
        <v>1154617.6514060798</v>
      </c>
      <c r="F148" s="27">
        <f>'[20]0.1'!$K$43</f>
        <v>1192671.4629861757</v>
      </c>
    </row>
    <row r="149" spans="1:8" ht="25.5">
      <c r="A149" s="34" t="s">
        <v>89</v>
      </c>
      <c r="B149" s="36" t="s">
        <v>15</v>
      </c>
      <c r="C149" s="34" t="s">
        <v>86</v>
      </c>
      <c r="D149" s="39"/>
      <c r="E149" s="39"/>
      <c r="F149" s="39"/>
    </row>
    <row r="150" spans="1:8">
      <c r="A150" s="34" t="s">
        <v>90</v>
      </c>
      <c r="B150" s="35" t="s">
        <v>91</v>
      </c>
      <c r="C150" s="34" t="s">
        <v>86</v>
      </c>
      <c r="D150" s="27">
        <f>'[6]ЧТЭЦ-2'!$E$620</f>
        <v>2029177.9745900002</v>
      </c>
      <c r="E150" s="27">
        <f>'[20]0.1'!$I$31</f>
        <v>2407002.2015702045</v>
      </c>
      <c r="F150" s="27">
        <f>'[20]0.1'!$L$31</f>
        <v>2091095.9663634498</v>
      </c>
      <c r="G150" s="45"/>
      <c r="H150" s="45"/>
    </row>
    <row r="151" spans="1:8">
      <c r="A151" s="34"/>
      <c r="B151" s="35" t="s">
        <v>213</v>
      </c>
      <c r="C151" s="34"/>
      <c r="D151" s="38"/>
      <c r="E151" s="38"/>
      <c r="F151" s="38"/>
    </row>
    <row r="152" spans="1:8">
      <c r="A152" s="34" t="s">
        <v>92</v>
      </c>
      <c r="B152" s="36" t="s">
        <v>93</v>
      </c>
      <c r="C152" s="34" t="s">
        <v>86</v>
      </c>
      <c r="D152" s="27">
        <f>'[6]ЧТЭЦ-2'!$E$636</f>
        <v>837434.10113000008</v>
      </c>
      <c r="E152" s="27">
        <f>'[20]0.1'!$I$32</f>
        <v>1240460.8286952027</v>
      </c>
      <c r="F152" s="27">
        <f>'[20]0.1'!$L$32</f>
        <v>887580.55718536233</v>
      </c>
      <c r="G152" s="45"/>
      <c r="H152" s="45"/>
    </row>
    <row r="153" spans="1:8" ht="25.5">
      <c r="A153" s="34"/>
      <c r="B153" s="36" t="s">
        <v>94</v>
      </c>
      <c r="C153" s="34" t="s">
        <v>33</v>
      </c>
      <c r="D153" s="27">
        <f>'[6]ЧТЭЦ-2'!$E$32</f>
        <v>266.31126974321427</v>
      </c>
      <c r="E153" s="27">
        <f>'[20]4'!$L$24</f>
        <v>260.10000000000002</v>
      </c>
      <c r="F153" s="27">
        <f>'[20]4'!$M$24</f>
        <v>260.10000000000008</v>
      </c>
      <c r="G153" s="45"/>
      <c r="H153" s="45"/>
    </row>
    <row r="154" spans="1:8">
      <c r="A154" s="34" t="s">
        <v>95</v>
      </c>
      <c r="B154" s="36" t="s">
        <v>96</v>
      </c>
      <c r="C154" s="34" t="s">
        <v>86</v>
      </c>
      <c r="D154" s="27">
        <f>'[6]ЧТЭЦ-2'!$E$652</f>
        <v>1191743.8734599999</v>
      </c>
      <c r="E154" s="27">
        <f>'[20]0.1'!$I$33</f>
        <v>1166541.3728750017</v>
      </c>
      <c r="F154" s="27">
        <f>'[20]0.1'!$L$33</f>
        <v>1203515.4091780875</v>
      </c>
    </row>
    <row r="155" spans="1:8">
      <c r="A155" s="34"/>
      <c r="B155" s="36" t="s">
        <v>97</v>
      </c>
      <c r="C155" s="34" t="s">
        <v>98</v>
      </c>
      <c r="D155" s="27">
        <f>'[6]ЧТЭЦ-2'!$E$36</f>
        <v>173.35780639893798</v>
      </c>
      <c r="E155" s="27">
        <f>'[20]4'!$L$28</f>
        <v>171.6</v>
      </c>
      <c r="F155" s="27">
        <f>'[20]4'!$M$28</f>
        <v>171.59999999999997</v>
      </c>
    </row>
    <row r="156" spans="1:8" ht="25.5">
      <c r="A156" s="34"/>
      <c r="B156" s="7" t="s">
        <v>99</v>
      </c>
      <c r="C156" s="34" t="s">
        <v>29</v>
      </c>
      <c r="D156" s="81" t="s">
        <v>175</v>
      </c>
      <c r="E156" s="47"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6" ht="25.5">
      <c r="A161" s="34" t="s">
        <v>108</v>
      </c>
      <c r="B161" s="36" t="s">
        <v>109</v>
      </c>
      <c r="C161" s="34" t="s">
        <v>29</v>
      </c>
      <c r="D161" s="39"/>
      <c r="E161" s="39"/>
      <c r="F161" s="39"/>
    </row>
    <row r="162" spans="1:6">
      <c r="A162" s="34" t="s">
        <v>110</v>
      </c>
      <c r="B162" s="7" t="s">
        <v>111</v>
      </c>
      <c r="C162" s="34" t="s">
        <v>86</v>
      </c>
      <c r="D162" s="27">
        <f>('[7]1200'!$D$12-'[7]1200'!$S$12-'[7]1200'!$AG$12-'[7]1200'!$BH$12)/1000</f>
        <v>3792395.1637900001</v>
      </c>
      <c r="E162" s="39"/>
      <c r="F162" s="39"/>
    </row>
    <row r="163" spans="1:6">
      <c r="A163" s="34"/>
      <c r="B163" s="35" t="s">
        <v>213</v>
      </c>
      <c r="C163" s="34"/>
      <c r="D163" s="38"/>
      <c r="E163" s="39"/>
      <c r="F163" s="39"/>
    </row>
    <row r="164" spans="1:6">
      <c r="A164" s="34" t="s">
        <v>112</v>
      </c>
      <c r="B164" s="36" t="s">
        <v>17</v>
      </c>
      <c r="C164" s="34" t="s">
        <v>86</v>
      </c>
      <c r="D164" s="27">
        <f>'[7]1200'!$N$12/1000</f>
        <v>1132711.3889200001</v>
      </c>
      <c r="E164" s="39"/>
      <c r="F164" s="39"/>
    </row>
    <row r="165" spans="1:6">
      <c r="A165" s="34" t="s">
        <v>113</v>
      </c>
      <c r="B165" s="36" t="s">
        <v>18</v>
      </c>
      <c r="C165" s="34" t="s">
        <v>86</v>
      </c>
      <c r="D165" s="27">
        <f>'[7]1200'!$X$12/1000</f>
        <v>694083.64523123845</v>
      </c>
      <c r="E165" s="39"/>
      <c r="F165" s="39"/>
    </row>
    <row r="166" spans="1:6" ht="25.5">
      <c r="A166" s="34" t="s">
        <v>114</v>
      </c>
      <c r="B166" s="36" t="s">
        <v>19</v>
      </c>
      <c r="C166" s="34" t="s">
        <v>86</v>
      </c>
      <c r="D166" s="27">
        <f>('[7]1200'!$AY$12+'[7]1200'!$BQ$12)/1000</f>
        <v>1934465.931968279</v>
      </c>
      <c r="E166" s="39"/>
      <c r="F166" s="39"/>
    </row>
    <row r="167" spans="1:6">
      <c r="A167" s="34" t="s">
        <v>157</v>
      </c>
      <c r="B167" s="36" t="s">
        <v>158</v>
      </c>
      <c r="C167" s="34" t="s">
        <v>86</v>
      </c>
      <c r="D167" s="27">
        <f>('[7]1200'!$CI$12+'[7]1200'!$DA$12+'[7]1200'!$DK$12+'[7]1200'!$DM$12+'[7]1200'!$DO$12+'[7]1200'!$DP$12)/1000</f>
        <v>31134.197670482845</v>
      </c>
      <c r="E167" s="39"/>
      <c r="F167" s="39"/>
    </row>
    <row r="168" spans="1:6">
      <c r="A168" s="34" t="s">
        <v>115</v>
      </c>
      <c r="B168" s="7" t="s">
        <v>116</v>
      </c>
      <c r="C168" s="34" t="s">
        <v>86</v>
      </c>
      <c r="D168" s="39"/>
      <c r="E168" s="39"/>
      <c r="F168" s="39"/>
    </row>
    <row r="169" spans="1:6">
      <c r="A169" s="34"/>
      <c r="B169" s="35" t="s">
        <v>213</v>
      </c>
      <c r="C169" s="34"/>
      <c r="D169" s="38"/>
      <c r="E169" s="39"/>
      <c r="F169" s="39"/>
    </row>
    <row r="170" spans="1:6">
      <c r="A170" s="34" t="s">
        <v>117</v>
      </c>
      <c r="B170" s="36" t="s">
        <v>20</v>
      </c>
      <c r="C170" s="34" t="s">
        <v>86</v>
      </c>
      <c r="D170" s="39"/>
      <c r="E170" s="39"/>
      <c r="F170" s="39"/>
    </row>
    <row r="171" spans="1:6">
      <c r="A171" s="34" t="s">
        <v>118</v>
      </c>
      <c r="B171" s="36" t="s">
        <v>36</v>
      </c>
      <c r="C171" s="34" t="s">
        <v>86</v>
      </c>
      <c r="D171" s="39"/>
      <c r="E171" s="39"/>
      <c r="F171" s="39"/>
    </row>
    <row r="172" spans="1:6">
      <c r="A172" s="34" t="s">
        <v>119</v>
      </c>
      <c r="B172" s="7" t="s">
        <v>120</v>
      </c>
      <c r="C172" s="34" t="s">
        <v>86</v>
      </c>
      <c r="D172" s="39"/>
      <c r="E172" s="39"/>
      <c r="F172" s="39"/>
    </row>
    <row r="173" spans="1:6">
      <c r="A173" s="34"/>
      <c r="B173" s="35" t="s">
        <v>213</v>
      </c>
      <c r="C173" s="34"/>
      <c r="D173" s="38"/>
      <c r="E173" s="39"/>
      <c r="F173" s="39"/>
    </row>
    <row r="174" spans="1:6">
      <c r="A174" s="34" t="s">
        <v>121</v>
      </c>
      <c r="B174" s="36" t="s">
        <v>17</v>
      </c>
      <c r="C174" s="34" t="s">
        <v>86</v>
      </c>
      <c r="D174" s="39"/>
      <c r="E174" s="39"/>
      <c r="F174" s="39"/>
    </row>
    <row r="175" spans="1:6">
      <c r="A175" s="34" t="s">
        <v>122</v>
      </c>
      <c r="B175" s="36" t="s">
        <v>18</v>
      </c>
      <c r="C175" s="34" t="s">
        <v>86</v>
      </c>
      <c r="D175" s="39"/>
      <c r="E175" s="39"/>
      <c r="F175" s="39"/>
    </row>
    <row r="176" spans="1:6"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B3" s="58"/>
      <c r="F3" s="25"/>
    </row>
    <row r="4" spans="1:9">
      <c r="A4" s="94" t="s">
        <v>37</v>
      </c>
      <c r="B4" s="112"/>
      <c r="C4" s="112"/>
      <c r="D4" s="112"/>
      <c r="E4" s="112"/>
      <c r="F4" s="112"/>
      <c r="G4" s="112"/>
      <c r="H4" s="112"/>
      <c r="I4" s="112"/>
    </row>
    <row r="5" spans="1:9">
      <c r="A5" s="94" t="str">
        <f>Титульный!$C$13</f>
        <v>Челябинская ТЭЦ-2</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ЭМ'!$D$15</f>
        <v>791.96</v>
      </c>
      <c r="E28" s="27">
        <f>'[8]Утв. тарифы на ЭЭ и ЭМ'!$E$15</f>
        <v>806.01</v>
      </c>
      <c r="F28" s="27">
        <f>E28</f>
        <v>806.01</v>
      </c>
      <c r="G28" s="27">
        <f>'[20]0.1'!$G$20</f>
        <v>835.44944073345198</v>
      </c>
      <c r="H28" s="123">
        <f>'[20]0.1'!$L$20</f>
        <v>863.68820554145532</v>
      </c>
      <c r="I28" s="124"/>
    </row>
    <row r="29" spans="1:9" ht="12.75" customHeight="1">
      <c r="A29" s="47"/>
      <c r="B29" s="43" t="s">
        <v>153</v>
      </c>
      <c r="C29" s="65" t="s">
        <v>322</v>
      </c>
      <c r="D29" s="27">
        <f>('[6]ЧТЭЦ-2'!$F$636+'[6]ЧТЭЦ-2'!$G$636+'[6]ЧТЭЦ-2'!$H$636+'[6]ЧТЭЦ-2'!$J$636+'[6]ЧТЭЦ-2'!$K$636+'[6]ЧТЭЦ-2'!$L$636)/('[6]ЧТЭЦ-2'!$F$22+'[6]ЧТЭЦ-2'!$G$22+'[6]ЧТЭЦ-2'!$H$22+'[6]ЧТЭЦ-2'!$J$22+'[6]ЧТЭЦ-2'!$K$22+'[6]ЧТЭЦ-2'!$L$22)</f>
        <v>828.01373924101176</v>
      </c>
      <c r="E29" s="27">
        <f>('[6]ЧТЭЦ-2'!$N$636+'[6]ЧТЭЦ-2'!$O$636+'[6]ЧТЭЦ-2'!$P$636+'[6]ЧТЭЦ-2'!$R$636+'[6]ЧТЭЦ-2'!$S$636+'[6]ЧТЭЦ-2'!$T$636)/('[6]ЧТЭЦ-2'!$N$22+'[6]ЧТЭЦ-2'!$O$22+'[6]ЧТЭЦ-2'!$P$22+'[6]ЧТЭЦ-2'!$R$22+'[6]ЧТЭЦ-2'!$S$22+'[6]ЧТЭЦ-2'!$T$22)</f>
        <v>775.58247121832267</v>
      </c>
      <c r="F29" s="27">
        <f>'[20]2.2'!$G$181</f>
        <v>798.45225468554645</v>
      </c>
      <c r="G29" s="27">
        <f>'[20]2.1'!$G$181</f>
        <v>827.58100849906111</v>
      </c>
      <c r="H29" s="123">
        <f>'[20]2'!$G$181</f>
        <v>855.51637383815751</v>
      </c>
      <c r="I29" s="124"/>
    </row>
    <row r="30" spans="1:9" ht="25.5">
      <c r="A30" s="47" t="s">
        <v>142</v>
      </c>
      <c r="B30" s="35" t="s">
        <v>143</v>
      </c>
      <c r="C30" s="65" t="s">
        <v>323</v>
      </c>
      <c r="D30" s="27">
        <f>'[8]Утв. тарифы на ЭЭ и ЭМ'!$F$15</f>
        <v>299785.32</v>
      </c>
      <c r="E30" s="27">
        <f>'[8]Утв. тарифы на ЭЭ и ЭМ'!$G$15</f>
        <v>312078.08000000002</v>
      </c>
      <c r="F30" s="27">
        <f>E30</f>
        <v>312078.08000000002</v>
      </c>
      <c r="G30" s="27">
        <f>'[20]0.1'!$H$21</f>
        <v>325831.82396604575</v>
      </c>
      <c r="H30" s="123">
        <f>'[20]0.1'!$L$21</f>
        <v>338315.24418386415</v>
      </c>
      <c r="I30" s="124"/>
    </row>
    <row r="31" spans="1:9" ht="27.75" customHeight="1">
      <c r="A31" s="47" t="s">
        <v>144</v>
      </c>
      <c r="B31" s="35" t="s">
        <v>156</v>
      </c>
      <c r="C31" s="34" t="s">
        <v>320</v>
      </c>
      <c r="D31" s="42"/>
      <c r="E31" s="42"/>
      <c r="F31" s="42"/>
      <c r="G31" s="42"/>
      <c r="H31" s="42"/>
      <c r="I31" s="42"/>
    </row>
    <row r="32" spans="1:9" ht="26.25" customHeight="1">
      <c r="A32" s="47"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27">
        <f>'ЧТЭЦ-1 ДМ_П5'!D43</f>
        <v>31.74</v>
      </c>
      <c r="E43" s="27">
        <f>'ЧТЭЦ-1 ДМ_П5'!E43</f>
        <v>31.74</v>
      </c>
      <c r="F43" s="27">
        <f>'ЧТЭЦ-1 ДМ_П5'!F43</f>
        <v>31.74</v>
      </c>
      <c r="G43" s="27">
        <f>'ЧТЭЦ-1 ДМ_П5'!G43</f>
        <v>100.97</v>
      </c>
      <c r="H43" s="123">
        <f>'ЧТЭЦ-1 ДМ_П5'!H43</f>
        <v>93.111735749123582</v>
      </c>
      <c r="I43" s="125"/>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B2" s="45"/>
      <c r="E2" s="113" t="s">
        <v>177</v>
      </c>
      <c r="F2" s="113"/>
    </row>
    <row r="4" spans="1:6">
      <c r="A4" s="119" t="s">
        <v>298</v>
      </c>
      <c r="B4" s="119"/>
      <c r="C4" s="119"/>
      <c r="D4" s="119"/>
      <c r="E4" s="119"/>
      <c r="F4" s="119"/>
    </row>
    <row r="5" spans="1:6">
      <c r="A5" s="119" t="str">
        <f>Титульный!$C$14</f>
        <v>Челябинская ТЭЦ-3 без ДПМ/НВ</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[21]Год!$H$11</f>
        <v>360</v>
      </c>
      <c r="E139" s="27">
        <f>'[22]0.1'!$I$11</f>
        <v>360</v>
      </c>
      <c r="F139" s="27">
        <f>'[22]0.1'!$L$11</f>
        <v>360</v>
      </c>
    </row>
    <row r="140" spans="1:6" ht="38.25">
      <c r="A140" s="34" t="s">
        <v>75</v>
      </c>
      <c r="B140" s="35" t="s">
        <v>31</v>
      </c>
      <c r="C140" s="34" t="s">
        <v>32</v>
      </c>
      <c r="D140" s="27">
        <f>[21]Год!$H$12-[21]Год!$H$14</f>
        <v>334.53165271137351</v>
      </c>
      <c r="E140" s="27">
        <f>'[22]0.1'!$I$12</f>
        <v>332.257025</v>
      </c>
      <c r="F140" s="27">
        <f>'[22]0.1'!$L$12</f>
        <v>335.90473316754515</v>
      </c>
    </row>
    <row r="141" spans="1:6">
      <c r="A141" s="34" t="s">
        <v>76</v>
      </c>
      <c r="B141" s="35" t="s">
        <v>77</v>
      </c>
      <c r="C141" s="34" t="s">
        <v>138</v>
      </c>
      <c r="D141" s="27">
        <f>'[6]ЧТЭЦ-3 ДМ'!$E$7</f>
        <v>2366.8539999999994</v>
      </c>
      <c r="E141" s="27">
        <f>'[22]0.1'!$I$13</f>
        <v>2228.92</v>
      </c>
      <c r="F141" s="27">
        <f>'[22]0.1'!$L$13</f>
        <v>2212.5816666666665</v>
      </c>
    </row>
    <row r="142" spans="1:6">
      <c r="A142" s="34" t="s">
        <v>78</v>
      </c>
      <c r="B142" s="35" t="s">
        <v>79</v>
      </c>
      <c r="C142" s="34" t="s">
        <v>138</v>
      </c>
      <c r="D142" s="27">
        <f>'[6]ЧТЭЦ-3 ДМ'!$E$22</f>
        <v>2159.1669999999995</v>
      </c>
      <c r="E142" s="27">
        <f>'[22]0.1'!$I$15</f>
        <v>2004.0221000000001</v>
      </c>
      <c r="F142" s="27">
        <f>'[22]0.1'!$L$15</f>
        <v>2001.8279821632098</v>
      </c>
    </row>
    <row r="143" spans="1:6">
      <c r="A143" s="34" t="s">
        <v>80</v>
      </c>
      <c r="B143" s="35" t="s">
        <v>81</v>
      </c>
      <c r="C143" s="34" t="s">
        <v>82</v>
      </c>
      <c r="D143" s="27">
        <f>'[6]ЧТЭЦ-3 ДМ'!$E$23</f>
        <v>2426.2410000000004</v>
      </c>
      <c r="E143" s="27">
        <f>'[22]0.1'!$I$16</f>
        <v>2609.2102</v>
      </c>
      <c r="F143" s="27">
        <f>'[22]0.1'!$L$16</f>
        <v>2389.0820000000003</v>
      </c>
    </row>
    <row r="144" spans="1:6">
      <c r="A144" s="34" t="s">
        <v>83</v>
      </c>
      <c r="B144" s="35" t="s">
        <v>84</v>
      </c>
      <c r="C144" s="34" t="s">
        <v>82</v>
      </c>
      <c r="D144" s="27">
        <f>'[6]ЧТЭЦ-3 ДМ'!$E$29</f>
        <v>2405.386786</v>
      </c>
      <c r="E144" s="27">
        <f>'[22]0.1'!$I$17</f>
        <v>2588.4099000000001</v>
      </c>
      <c r="F144" s="27">
        <f>'[22]0.1'!$L$17</f>
        <v>2369.8970000000004</v>
      </c>
    </row>
    <row r="145" spans="1:8">
      <c r="A145" s="34" t="s">
        <v>85</v>
      </c>
      <c r="B145" s="35" t="s">
        <v>10</v>
      </c>
      <c r="C145" s="34" t="s">
        <v>86</v>
      </c>
      <c r="D145" s="38"/>
      <c r="E145" s="27">
        <f>'[22]0.1'!$I$43</f>
        <v>2379341.7918816069</v>
      </c>
      <c r="F145" s="27">
        <f>'[22]0.1'!$L$43</f>
        <v>2469730.1979391966</v>
      </c>
    </row>
    <row r="146" spans="1:8">
      <c r="A146" s="34"/>
      <c r="B146" s="35" t="s">
        <v>213</v>
      </c>
      <c r="C146" s="34"/>
      <c r="D146" s="38"/>
      <c r="E146" s="38"/>
      <c r="F146" s="38"/>
    </row>
    <row r="147" spans="1:8">
      <c r="A147" s="34" t="s">
        <v>87</v>
      </c>
      <c r="B147" s="36" t="s">
        <v>13</v>
      </c>
      <c r="C147" s="34" t="s">
        <v>86</v>
      </c>
      <c r="D147" s="38"/>
      <c r="E147" s="27">
        <f>'[22]0.1'!$G$43</f>
        <v>1388469.8610081768</v>
      </c>
      <c r="F147" s="27">
        <f>'[22]0.1'!$J$43</f>
        <v>1429493.3874551682</v>
      </c>
    </row>
    <row r="148" spans="1:8">
      <c r="A148" s="34" t="s">
        <v>88</v>
      </c>
      <c r="B148" s="36" t="s">
        <v>14</v>
      </c>
      <c r="C148" s="34" t="s">
        <v>86</v>
      </c>
      <c r="D148" s="38"/>
      <c r="E148" s="27">
        <f>'[22]0.1'!$H$43</f>
        <v>990871.93087342998</v>
      </c>
      <c r="F148" s="27">
        <f>'[22]0.1'!$K$43</f>
        <v>1040236.8104840285</v>
      </c>
    </row>
    <row r="149" spans="1:8" ht="25.5">
      <c r="A149" s="34" t="s">
        <v>89</v>
      </c>
      <c r="B149" s="36" t="s">
        <v>15</v>
      </c>
      <c r="C149" s="34" t="s">
        <v>86</v>
      </c>
      <c r="D149" s="39"/>
      <c r="E149" s="39"/>
      <c r="F149" s="39"/>
    </row>
    <row r="150" spans="1:8">
      <c r="A150" s="34" t="s">
        <v>90</v>
      </c>
      <c r="B150" s="35" t="s">
        <v>91</v>
      </c>
      <c r="C150" s="34" t="s">
        <v>86</v>
      </c>
      <c r="D150" s="27">
        <f>'[6]ЧТЭЦ-3 ДМ'!$E$620</f>
        <v>3156976.09705</v>
      </c>
      <c r="E150" s="27">
        <f>'[22]0.1'!$I$31</f>
        <v>2746620.1697010612</v>
      </c>
      <c r="F150" s="27">
        <f>'[22]0.1'!$L$31</f>
        <v>2709366.5692332825</v>
      </c>
      <c r="G150" s="45"/>
      <c r="H150" s="45"/>
    </row>
    <row r="151" spans="1:8">
      <c r="A151" s="34"/>
      <c r="B151" s="35" t="s">
        <v>213</v>
      </c>
      <c r="C151" s="34"/>
      <c r="D151" s="38"/>
      <c r="E151" s="38"/>
      <c r="F151" s="38"/>
    </row>
    <row r="152" spans="1:8">
      <c r="A152" s="34" t="s">
        <v>92</v>
      </c>
      <c r="B152" s="36" t="s">
        <v>93</v>
      </c>
      <c r="C152" s="34" t="s">
        <v>86</v>
      </c>
      <c r="D152" s="27">
        <f>'[6]ЧТЭЦ-3 ДМ'!$E$636</f>
        <v>1704469.9974199999</v>
      </c>
      <c r="E152" s="27">
        <f>'[22]0.1'!$I$32</f>
        <v>1372701.348918105</v>
      </c>
      <c r="F152" s="27">
        <f>'[22]0.1'!$L$32</f>
        <v>1413134.7860859782</v>
      </c>
      <c r="G152" s="45"/>
      <c r="H152" s="45"/>
    </row>
    <row r="153" spans="1:8" ht="25.5">
      <c r="A153" s="34"/>
      <c r="B153" s="36" t="s">
        <v>94</v>
      </c>
      <c r="C153" s="34" t="s">
        <v>33</v>
      </c>
      <c r="D153" s="27">
        <f>'[6]ЧТЭЦ-3 ДМ'!$E$32</f>
        <v>217.91553522507121</v>
      </c>
      <c r="E153" s="27">
        <f>'[22]4'!$L$24</f>
        <v>213.1</v>
      </c>
      <c r="F153" s="27">
        <f>'[22]4'!$M$24</f>
        <v>213.10000000000002</v>
      </c>
      <c r="G153" s="45"/>
      <c r="H153" s="45"/>
    </row>
    <row r="154" spans="1:8">
      <c r="A154" s="34" t="s">
        <v>95</v>
      </c>
      <c r="B154" s="36" t="s">
        <v>96</v>
      </c>
      <c r="C154" s="34" t="s">
        <v>86</v>
      </c>
      <c r="D154" s="27">
        <f>'[6]ЧТЭЦ-3 ДМ'!$E$652</f>
        <v>1452506.0996300003</v>
      </c>
      <c r="E154" s="27">
        <f>'[22]0.1'!$I$33</f>
        <v>1373918.8207829562</v>
      </c>
      <c r="F154" s="27">
        <f>'[22]0.1'!$L$33</f>
        <v>1296231.7831473043</v>
      </c>
    </row>
    <row r="155" spans="1:8">
      <c r="A155" s="34"/>
      <c r="B155" s="36" t="s">
        <v>97</v>
      </c>
      <c r="C155" s="34" t="s">
        <v>98</v>
      </c>
      <c r="D155" s="27">
        <f>'[6]ЧТЭЦ-3 ДМ'!$E$36</f>
        <v>164.74909128977703</v>
      </c>
      <c r="E155" s="27">
        <f>'[22]4'!$L$28</f>
        <v>164.6</v>
      </c>
      <c r="F155" s="27">
        <f>'[22]4'!$M$28</f>
        <v>164.6</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6" ht="25.5">
      <c r="A161" s="34" t="s">
        <v>108</v>
      </c>
      <c r="B161" s="36" t="s">
        <v>109</v>
      </c>
      <c r="C161" s="34" t="s">
        <v>29</v>
      </c>
      <c r="D161" s="39"/>
      <c r="E161" s="39"/>
      <c r="F161" s="39"/>
    </row>
    <row r="162" spans="1:6">
      <c r="A162" s="34" t="s">
        <v>110</v>
      </c>
      <c r="B162" s="7" t="s">
        <v>111</v>
      </c>
      <c r="C162" s="34" t="s">
        <v>86</v>
      </c>
      <c r="D162" s="27">
        <f>('[7]1300'!$D$12-'[7]1300'!$S$12-'[7]1300'!$AG$12-'[7]1300'!$BH$12)/1000</f>
        <v>4377605.6162799997</v>
      </c>
      <c r="E162" s="39"/>
      <c r="F162" s="39"/>
    </row>
    <row r="163" spans="1:6">
      <c r="A163" s="34"/>
      <c r="B163" s="35" t="s">
        <v>213</v>
      </c>
      <c r="C163" s="34"/>
      <c r="D163" s="38"/>
      <c r="E163" s="39"/>
      <c r="F163" s="39"/>
    </row>
    <row r="164" spans="1:6">
      <c r="A164" s="34" t="s">
        <v>112</v>
      </c>
      <c r="B164" s="36" t="s">
        <v>17</v>
      </c>
      <c r="C164" s="34" t="s">
        <v>86</v>
      </c>
      <c r="D164" s="27">
        <f>'[7]1300'!$N$12/1000</f>
        <v>2028841.2553800002</v>
      </c>
      <c r="E164" s="39"/>
      <c r="F164" s="39"/>
    </row>
    <row r="165" spans="1:6">
      <c r="A165" s="34" t="s">
        <v>113</v>
      </c>
      <c r="B165" s="36" t="s">
        <v>18</v>
      </c>
      <c r="C165" s="34" t="s">
        <v>86</v>
      </c>
      <c r="D165" s="27">
        <f>'[7]1300'!$X$12/1000</f>
        <v>485616.91226000001</v>
      </c>
      <c r="E165" s="39"/>
      <c r="F165" s="39"/>
    </row>
    <row r="166" spans="1:6" ht="25.5">
      <c r="A166" s="34" t="s">
        <v>114</v>
      </c>
      <c r="B166" s="36" t="s">
        <v>19</v>
      </c>
      <c r="C166" s="34" t="s">
        <v>86</v>
      </c>
      <c r="D166" s="27">
        <f>('[7]1300'!$AY$12+'[7]1300'!$BQ$12)/1000</f>
        <v>1807502.1932199998</v>
      </c>
      <c r="E166" s="39"/>
      <c r="F166" s="39"/>
    </row>
    <row r="167" spans="1:6">
      <c r="A167" s="34" t="s">
        <v>157</v>
      </c>
      <c r="B167" s="36" t="s">
        <v>158</v>
      </c>
      <c r="C167" s="34" t="s">
        <v>86</v>
      </c>
      <c r="D167" s="27">
        <f>('[7]1300'!$CI$12+'[7]1300'!$DA$12+'[7]1300'!$DK$12+'[7]1300'!$DM$12+'[7]1300'!$DO$12+'[7]1300'!$DP$12)/1000</f>
        <v>55645.255420000009</v>
      </c>
      <c r="E167" s="39"/>
      <c r="F167" s="39"/>
    </row>
    <row r="168" spans="1:6">
      <c r="A168" s="34" t="s">
        <v>115</v>
      </c>
      <c r="B168" s="7" t="s">
        <v>116</v>
      </c>
      <c r="C168" s="34" t="s">
        <v>86</v>
      </c>
      <c r="D168" s="39"/>
      <c r="E168" s="39"/>
      <c r="F168" s="39"/>
    </row>
    <row r="169" spans="1:6">
      <c r="A169" s="34"/>
      <c r="B169" s="35" t="s">
        <v>213</v>
      </c>
      <c r="C169" s="34"/>
      <c r="D169" s="38"/>
      <c r="E169" s="39"/>
      <c r="F169" s="39"/>
    </row>
    <row r="170" spans="1:6">
      <c r="A170" s="34" t="s">
        <v>117</v>
      </c>
      <c r="B170" s="36" t="s">
        <v>20</v>
      </c>
      <c r="C170" s="34" t="s">
        <v>86</v>
      </c>
      <c r="D170" s="39"/>
      <c r="E170" s="39"/>
      <c r="F170" s="39"/>
    </row>
    <row r="171" spans="1:6">
      <c r="A171" s="34" t="s">
        <v>118</v>
      </c>
      <c r="B171" s="36" t="s">
        <v>36</v>
      </c>
      <c r="C171" s="34" t="s">
        <v>86</v>
      </c>
      <c r="D171" s="39"/>
      <c r="E171" s="39"/>
      <c r="F171" s="39"/>
    </row>
    <row r="172" spans="1:6">
      <c r="A172" s="34" t="s">
        <v>119</v>
      </c>
      <c r="B172" s="7" t="s">
        <v>120</v>
      </c>
      <c r="C172" s="34" t="s">
        <v>86</v>
      </c>
      <c r="D172" s="39"/>
      <c r="E172" s="39"/>
      <c r="F172" s="39"/>
    </row>
    <row r="173" spans="1:6">
      <c r="A173" s="34"/>
      <c r="B173" s="35" t="s">
        <v>213</v>
      </c>
      <c r="C173" s="34"/>
      <c r="D173" s="38"/>
      <c r="E173" s="39"/>
      <c r="F173" s="39"/>
    </row>
    <row r="174" spans="1:6">
      <c r="A174" s="34" t="s">
        <v>121</v>
      </c>
      <c r="B174" s="36" t="s">
        <v>17</v>
      </c>
      <c r="C174" s="34" t="s">
        <v>86</v>
      </c>
      <c r="D174" s="39"/>
      <c r="E174" s="39"/>
      <c r="F174" s="39"/>
    </row>
    <row r="175" spans="1:6">
      <c r="A175" s="34" t="s">
        <v>122</v>
      </c>
      <c r="B175" s="36" t="s">
        <v>18</v>
      </c>
      <c r="C175" s="34" t="s">
        <v>86</v>
      </c>
      <c r="D175" s="39"/>
      <c r="E175" s="39"/>
      <c r="F175" s="39"/>
    </row>
    <row r="176" spans="1:6"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5" width="19" style="10" customWidth="1"/>
    <col min="6" max="6" width="22" style="10" customWidth="1"/>
    <col min="7"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B3" s="58"/>
      <c r="F3" s="25"/>
    </row>
    <row r="4" spans="1:9">
      <c r="A4" s="94" t="s">
        <v>37</v>
      </c>
      <c r="B4" s="112"/>
      <c r="C4" s="112"/>
      <c r="D4" s="112"/>
      <c r="E4" s="112"/>
      <c r="F4" s="112"/>
      <c r="G4" s="112"/>
      <c r="H4" s="112"/>
      <c r="I4" s="112"/>
    </row>
    <row r="5" spans="1:9">
      <c r="A5" s="94" t="str">
        <f>Титульный!$C$14</f>
        <v>Челябинская ТЭЦ-3 без ДПМ/НВ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ЭМ'!$D$16</f>
        <v>698.59</v>
      </c>
      <c r="E28" s="27">
        <f>'[8]Утв. тарифы на ЭЭ и ЭМ'!$E$16</f>
        <v>706.16</v>
      </c>
      <c r="F28" s="27">
        <f>G28</f>
        <v>692.84159142165981</v>
      </c>
      <c r="G28" s="27">
        <f>'[22]0.1'!$G$20</f>
        <v>692.84159142165981</v>
      </c>
      <c r="H28" s="123">
        <f>'[22]0.1'!$L$20</f>
        <v>714.09401816355523</v>
      </c>
      <c r="I28" s="124"/>
    </row>
    <row r="29" spans="1:9" ht="12.75" customHeight="1">
      <c r="A29" s="47"/>
      <c r="B29" s="43" t="s">
        <v>153</v>
      </c>
      <c r="C29" s="65" t="s">
        <v>322</v>
      </c>
      <c r="D29" s="27">
        <f>('[6]ЧТЭЦ-3 ДМ'!$F$636+'[6]ЧТЭЦ-3 ДМ'!$G$636+'[6]ЧТЭЦ-3 ДМ'!$H$636+'[6]ЧТЭЦ-3 ДМ'!$J$636+'[6]ЧТЭЦ-3 ДМ'!$K$636+'[6]ЧТЭЦ-3 ДМ'!$L$636)/('[6]ЧТЭЦ-3 ДМ'!$F$22+'[6]ЧТЭЦ-3 ДМ'!$G$22+'[6]ЧТЭЦ-3 ДМ'!$H$22+'[6]ЧТЭЦ-3 ДМ'!$J$22+'[6]ЧТЭЦ-3 ДМ'!$K$22+'[6]ЧТЭЦ-3 ДМ'!$L$22)</f>
        <v>783.02034499121669</v>
      </c>
      <c r="E29" s="27">
        <f>('[6]ЧТЭЦ-3 ДМ'!$N$636+'[6]ЧТЭЦ-3 ДМ'!$O$636+'[6]ЧТЭЦ-3 ДМ'!$P$636+'[6]ЧТЭЦ-3 ДМ'!$R$636+'[6]ЧТЭЦ-3 ДМ'!$S$636+'[6]ЧТЭЦ-3 ДМ'!$T$636)/('[6]ЧТЭЦ-3 ДМ'!$N$22+'[6]ЧТЭЦ-3 ДМ'!$O$22+'[6]ЧТЭЦ-3 ДМ'!$P$22+'[6]ЧТЭЦ-3 ДМ'!$R$22+'[6]ЧТЭЦ-3 ДМ'!$S$22+'[6]ЧТЭЦ-3 ДМ'!$T$22)</f>
        <v>796.25906569225413</v>
      </c>
      <c r="F29" s="27">
        <f>'[22]2.2'!$G$170</f>
        <v>698.6022291379378</v>
      </c>
      <c r="G29" s="27">
        <f>'[22]2.1'!$G$170</f>
        <v>684.97315918726895</v>
      </c>
      <c r="H29" s="123">
        <f>'[22]2'!$G$170</f>
        <v>705.92218646025742</v>
      </c>
      <c r="I29" s="124"/>
    </row>
    <row r="30" spans="1:9" ht="25.5">
      <c r="A30" s="47" t="s">
        <v>142</v>
      </c>
      <c r="B30" s="35" t="s">
        <v>143</v>
      </c>
      <c r="C30" s="65" t="s">
        <v>323</v>
      </c>
      <c r="D30" s="27">
        <f>'[8]Утв. тарифы на ЭЭ и ЭМ'!$F$16</f>
        <v>227916.85</v>
      </c>
      <c r="E30" s="27">
        <f>'[8]Утв. тарифы на ЭЭ и ЭМ'!$G$16</f>
        <v>237888.26</v>
      </c>
      <c r="F30" s="27">
        <f>E30</f>
        <v>237888.26</v>
      </c>
      <c r="G30" s="27">
        <f>'[22]0.1'!$H$21</f>
        <v>248520.43656900612</v>
      </c>
      <c r="H30" s="123">
        <f>'[22]0.1'!$L$21</f>
        <v>258068.4114100617</v>
      </c>
      <c r="I30" s="124"/>
    </row>
    <row r="31" spans="1:9" ht="27.75" customHeight="1">
      <c r="A31" s="47" t="s">
        <v>144</v>
      </c>
      <c r="B31" s="35" t="s">
        <v>156</v>
      </c>
      <c r="C31" s="34" t="s">
        <v>320</v>
      </c>
      <c r="D31" s="42"/>
      <c r="E31" s="42"/>
      <c r="F31" s="42"/>
      <c r="G31" s="42"/>
      <c r="H31" s="42"/>
      <c r="I31" s="42"/>
    </row>
    <row r="32" spans="1:9" ht="26.25" customHeight="1">
      <c r="A32" s="47"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27">
        <f>'ЧТЭЦ-1 ДМ_П5'!D43</f>
        <v>31.74</v>
      </c>
      <c r="E43" s="27">
        <f>'ЧТЭЦ-1 ДМ_П5'!E43</f>
        <v>31.74</v>
      </c>
      <c r="F43" s="27">
        <f>'ЧТЭЦ-1 ДМ_П5'!F43</f>
        <v>31.74</v>
      </c>
      <c r="G43" s="27">
        <f>'ЧТЭЦ-1 ДМ_П5'!G43</f>
        <v>100.97</v>
      </c>
      <c r="H43" s="123">
        <f>'ЧТЭЦ-1 ДМ_П5'!H43</f>
        <v>93.111735749123582</v>
      </c>
      <c r="I43" s="125"/>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Титульный!$C$15</f>
        <v>Челябинская ТЭЦ-3 (БЛ 3) ДПМ</v>
      </c>
      <c r="B5" s="119"/>
      <c r="C5" s="119"/>
      <c r="D5" s="119"/>
      <c r="E5" s="119"/>
      <c r="F5" s="119"/>
    </row>
    <row r="6" spans="1:6">
      <c r="A6" s="50"/>
      <c r="B6" s="50"/>
      <c r="C6" s="50"/>
      <c r="D6" s="50"/>
      <c r="E6" s="50"/>
      <c r="F6" s="50"/>
    </row>
    <row r="7" spans="1:6" s="6" customFormat="1" ht="38.25">
      <c r="A7" s="120" t="s">
        <v>0</v>
      </c>
      <c r="B7" s="120" t="s">
        <v>8</v>
      </c>
      <c r="C7" s="120" t="s">
        <v>9</v>
      </c>
      <c r="D7" s="51" t="s">
        <v>135</v>
      </c>
      <c r="E7" s="51" t="s">
        <v>136</v>
      </c>
      <c r="F7" s="51" t="s">
        <v>137</v>
      </c>
    </row>
    <row r="8" spans="1:6" s="6" customFormat="1">
      <c r="A8" s="120"/>
      <c r="B8" s="120"/>
      <c r="C8" s="120"/>
      <c r="D8" s="51">
        <f>Титульный!$B$5-2</f>
        <v>2019</v>
      </c>
      <c r="E8" s="51">
        <f>Титульный!$B$5-1</f>
        <v>2020</v>
      </c>
      <c r="F8" s="51">
        <f>Титульный!$B$5</f>
        <v>2021</v>
      </c>
    </row>
    <row r="9" spans="1:6" s="6" customFormat="1">
      <c r="A9" s="120"/>
      <c r="B9" s="120"/>
      <c r="C9" s="120"/>
      <c r="D9" s="51" t="s">
        <v>60</v>
      </c>
      <c r="E9" s="51" t="s">
        <v>60</v>
      </c>
      <c r="F9" s="51"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[23]Год!$H$11</f>
        <v>233</v>
      </c>
      <c r="E139" s="27">
        <f>'[24]0.1'!$I$11</f>
        <v>233</v>
      </c>
      <c r="F139" s="27">
        <f>'[24]0.1'!$L$11</f>
        <v>233</v>
      </c>
    </row>
    <row r="140" spans="1:6" ht="38.25">
      <c r="A140" s="34" t="s">
        <v>75</v>
      </c>
      <c r="B140" s="35" t="s">
        <v>31</v>
      </c>
      <c r="C140" s="34" t="s">
        <v>32</v>
      </c>
      <c r="D140" s="27">
        <f>[23]Год!$H$12-[23]Год!$H$14</f>
        <v>228.08722780657962</v>
      </c>
      <c r="E140" s="27">
        <f>'[24]0.1'!$I$12</f>
        <v>227.40180000000001</v>
      </c>
      <c r="F140" s="27">
        <f>'[24]0.1'!$L$12</f>
        <v>227.83049579212224</v>
      </c>
    </row>
    <row r="141" spans="1:6">
      <c r="A141" s="34" t="s">
        <v>76</v>
      </c>
      <c r="B141" s="35" t="s">
        <v>77</v>
      </c>
      <c r="C141" s="34" t="s">
        <v>138</v>
      </c>
      <c r="D141" s="27">
        <f>'[6]ЧТЭЦ-3 НМ'!$E$7</f>
        <v>1363.682</v>
      </c>
      <c r="E141" s="27">
        <f>'[24]0.1'!$I$13</f>
        <v>1568.7505000000001</v>
      </c>
      <c r="F141" s="27">
        <f>'[24]0.1'!$L$13</f>
        <v>1438.2016666666668</v>
      </c>
    </row>
    <row r="142" spans="1:6">
      <c r="A142" s="34" t="s">
        <v>78</v>
      </c>
      <c r="B142" s="35" t="s">
        <v>79</v>
      </c>
      <c r="C142" s="34" t="s">
        <v>138</v>
      </c>
      <c r="D142" s="27">
        <f>'[6]ЧТЭЦ-3 НМ'!$E$22</f>
        <v>1320.7520000000002</v>
      </c>
      <c r="E142" s="27">
        <f>'[24]0.1'!$I$15</f>
        <v>1519.9623000000001</v>
      </c>
      <c r="F142" s="27">
        <f>'[24]0.1'!$L$15</f>
        <v>1393.0317797654009</v>
      </c>
    </row>
    <row r="143" spans="1:6">
      <c r="A143" s="34" t="s">
        <v>80</v>
      </c>
      <c r="B143" s="35" t="s">
        <v>81</v>
      </c>
      <c r="C143" s="34" t="s">
        <v>82</v>
      </c>
      <c r="D143" s="27">
        <f>'[6]ЧТЭЦ-3 НМ'!$E$23</f>
        <v>256.83899999999994</v>
      </c>
      <c r="E143" s="27">
        <f>'[24]0.1'!$I$16</f>
        <v>180.49</v>
      </c>
      <c r="F143" s="27">
        <f>'[24]0.1'!$L$16</f>
        <v>399</v>
      </c>
    </row>
    <row r="144" spans="1:6">
      <c r="A144" s="34" t="s">
        <v>83</v>
      </c>
      <c r="B144" s="35" t="s">
        <v>84</v>
      </c>
      <c r="C144" s="34" t="s">
        <v>82</v>
      </c>
      <c r="D144" s="27">
        <f>'[6]ЧТЭЦ-3 НМ'!$E$29</f>
        <v>256.83899999999994</v>
      </c>
      <c r="E144" s="27">
        <f>'[24]0.1'!$I$17</f>
        <v>179.15010000000001</v>
      </c>
      <c r="F144" s="27">
        <f>'[24]0.1'!$L$17</f>
        <v>399</v>
      </c>
    </row>
    <row r="145" spans="1:8">
      <c r="A145" s="34" t="s">
        <v>85</v>
      </c>
      <c r="B145" s="35" t="s">
        <v>10</v>
      </c>
      <c r="C145" s="34" t="s">
        <v>86</v>
      </c>
      <c r="D145" s="38"/>
      <c r="E145" s="27">
        <f>'[24]0.1'!$I$43</f>
        <v>1132098.819383367</v>
      </c>
      <c r="F145" s="27">
        <f>'[24]0.1'!$L$43</f>
        <v>1070146.664656905</v>
      </c>
    </row>
    <row r="146" spans="1:8">
      <c r="A146" s="34"/>
      <c r="B146" s="35" t="s">
        <v>213</v>
      </c>
      <c r="C146" s="34"/>
      <c r="D146" s="38"/>
      <c r="E146" s="38"/>
      <c r="F146" s="38"/>
    </row>
    <row r="147" spans="1:8">
      <c r="A147" s="34" t="s">
        <v>87</v>
      </c>
      <c r="B147" s="36" t="s">
        <v>13</v>
      </c>
      <c r="C147" s="34" t="s">
        <v>86</v>
      </c>
      <c r="D147" s="38"/>
      <c r="E147" s="27">
        <f>'[24]0.1'!$G$43</f>
        <v>1132098.819383367</v>
      </c>
      <c r="F147" s="27">
        <f>'[24]0.1'!$J$43</f>
        <v>1070146.664656905</v>
      </c>
    </row>
    <row r="148" spans="1:8">
      <c r="A148" s="34" t="s">
        <v>88</v>
      </c>
      <c r="B148" s="36" t="s">
        <v>14</v>
      </c>
      <c r="C148" s="34" t="s">
        <v>86</v>
      </c>
      <c r="D148" s="38"/>
      <c r="E148" s="27">
        <f>'[24]0.1'!$H$43</f>
        <v>0</v>
      </c>
      <c r="F148" s="27">
        <f>'[24]0.1'!$K$43</f>
        <v>0</v>
      </c>
    </row>
    <row r="149" spans="1:8" ht="25.5">
      <c r="A149" s="34" t="s">
        <v>89</v>
      </c>
      <c r="B149" s="36" t="s">
        <v>15</v>
      </c>
      <c r="C149" s="34" t="s">
        <v>86</v>
      </c>
      <c r="D149" s="39"/>
      <c r="E149" s="39"/>
      <c r="F149" s="39"/>
    </row>
    <row r="150" spans="1:8">
      <c r="A150" s="34" t="s">
        <v>90</v>
      </c>
      <c r="B150" s="35" t="s">
        <v>91</v>
      </c>
      <c r="C150" s="34" t="s">
        <v>86</v>
      </c>
      <c r="D150" s="27">
        <f>'[6]ЧТЭЦ-3 НМ'!$E$620</f>
        <v>1305175.0332699998</v>
      </c>
      <c r="E150" s="27">
        <f>'[24]0.1'!$I$31</f>
        <v>1220504.7225164443</v>
      </c>
      <c r="F150" s="27">
        <f>'[24]0.1'!$L$31</f>
        <v>1273952.3732887586</v>
      </c>
      <c r="G150" s="45"/>
      <c r="H150" s="45"/>
    </row>
    <row r="151" spans="1:8">
      <c r="A151" s="34"/>
      <c r="B151" s="35" t="s">
        <v>213</v>
      </c>
      <c r="C151" s="34"/>
      <c r="D151" s="38"/>
      <c r="E151" s="38"/>
      <c r="F151" s="38"/>
    </row>
    <row r="152" spans="1:8">
      <c r="A152" s="34" t="s">
        <v>92</v>
      </c>
      <c r="B152" s="36" t="s">
        <v>93</v>
      </c>
      <c r="C152" s="34" t="s">
        <v>86</v>
      </c>
      <c r="D152" s="27">
        <f>'[6]ЧТЭЦ-3 НМ'!$E$636</f>
        <v>1162356.0346300001</v>
      </c>
      <c r="E152" s="27">
        <f>'[24]0.1'!$I$32</f>
        <v>1130260.0267513944</v>
      </c>
      <c r="F152" s="27">
        <f>'[24]0.1'!$L$32</f>
        <v>1068391.2607342056</v>
      </c>
      <c r="G152" s="45"/>
      <c r="H152" s="45"/>
    </row>
    <row r="153" spans="1:8" ht="25.5">
      <c r="A153" s="34"/>
      <c r="B153" s="36" t="s">
        <v>94</v>
      </c>
      <c r="C153" s="34" t="s">
        <v>33</v>
      </c>
      <c r="D153" s="27">
        <f>'[6]ЧТЭЦ-3 НМ'!$E$32</f>
        <v>240.70718622138</v>
      </c>
      <c r="E153" s="27">
        <f>'[24]4'!$L$24</f>
        <v>231.8</v>
      </c>
      <c r="F153" s="27">
        <f>'[24]4'!$M$24</f>
        <v>231.80000000000004</v>
      </c>
      <c r="G153" s="45"/>
      <c r="H153" s="45"/>
    </row>
    <row r="154" spans="1:8">
      <c r="A154" s="34" t="s">
        <v>95</v>
      </c>
      <c r="B154" s="36" t="s">
        <v>96</v>
      </c>
      <c r="C154" s="34" t="s">
        <v>86</v>
      </c>
      <c r="D154" s="27">
        <f>'[6]ЧТЭЦ-3 НМ'!$E$652</f>
        <v>142818.99863999995</v>
      </c>
      <c r="E154" s="27">
        <f>'[24]0.1'!$I$33</f>
        <v>90244.695765049895</v>
      </c>
      <c r="F154" s="27">
        <f>'[24]0.1'!$L$33</f>
        <v>205561.11255455296</v>
      </c>
    </row>
    <row r="155" spans="1:8">
      <c r="A155" s="34"/>
      <c r="B155" s="36" t="s">
        <v>97</v>
      </c>
      <c r="C155" s="34" t="s">
        <v>98</v>
      </c>
      <c r="D155" s="27">
        <f>'[6]ЧТЭЦ-3 НМ'!$E$36</f>
        <v>153.02971900684869</v>
      </c>
      <c r="E155" s="27">
        <f>'[24]4'!$L$28</f>
        <v>156.30000000000001</v>
      </c>
      <c r="F155" s="27">
        <f>'[24]4'!$M$28</f>
        <v>156.30000000000001</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51" t="s">
        <v>107</v>
      </c>
      <c r="D160" s="39"/>
      <c r="E160" s="39"/>
      <c r="F160" s="39"/>
    </row>
    <row r="161" spans="1:7" ht="25.5">
      <c r="A161" s="34" t="s">
        <v>108</v>
      </c>
      <c r="B161" s="36" t="s">
        <v>109</v>
      </c>
      <c r="C161" s="34" t="s">
        <v>29</v>
      </c>
      <c r="D161" s="39"/>
      <c r="E161" s="39"/>
      <c r="F161" s="39"/>
    </row>
    <row r="162" spans="1:7">
      <c r="A162" s="34" t="s">
        <v>110</v>
      </c>
      <c r="B162" s="7" t="s">
        <v>111</v>
      </c>
      <c r="C162" s="34" t="s">
        <v>86</v>
      </c>
      <c r="D162" s="27">
        <f>('[7]1300'!$S$12+'[7]1300'!$AG$12+'[7]1300'!$BH$12)/1000</f>
        <v>2283735.5459400001</v>
      </c>
      <c r="E162" s="39"/>
      <c r="F162" s="39"/>
      <c r="G162" s="45"/>
    </row>
    <row r="163" spans="1:7">
      <c r="A163" s="34"/>
      <c r="B163" s="35" t="s">
        <v>213</v>
      </c>
      <c r="C163" s="34"/>
      <c r="D163" s="38"/>
      <c r="E163" s="39"/>
      <c r="F163" s="39"/>
    </row>
    <row r="164" spans="1:7">
      <c r="A164" s="34" t="s">
        <v>112</v>
      </c>
      <c r="B164" s="36" t="s">
        <v>17</v>
      </c>
      <c r="C164" s="34" t="s">
        <v>86</v>
      </c>
      <c r="D164" s="27">
        <f>'[7]1300'!$S$12/1000</f>
        <v>1456761.3035299999</v>
      </c>
      <c r="E164" s="39"/>
      <c r="F164" s="39"/>
    </row>
    <row r="165" spans="1:7">
      <c r="A165" s="34" t="s">
        <v>113</v>
      </c>
      <c r="B165" s="36" t="s">
        <v>18</v>
      </c>
      <c r="C165" s="34" t="s">
        <v>86</v>
      </c>
      <c r="D165" s="27">
        <f>'[7]1300'!$AG$12/1000</f>
        <v>615477.32424999995</v>
      </c>
      <c r="E165" s="39"/>
      <c r="F165" s="39"/>
    </row>
    <row r="166" spans="1:7" ht="25.5">
      <c r="A166" s="34" t="s">
        <v>114</v>
      </c>
      <c r="B166" s="36" t="s">
        <v>19</v>
      </c>
      <c r="C166" s="34" t="s">
        <v>86</v>
      </c>
      <c r="D166" s="27">
        <f>'[7]1300'!$BH$12/1000</f>
        <v>211496.91816000003</v>
      </c>
      <c r="E166" s="39"/>
      <c r="F166" s="39"/>
    </row>
    <row r="167" spans="1:7">
      <c r="A167" s="34" t="s">
        <v>157</v>
      </c>
      <c r="B167" s="36" t="s">
        <v>158</v>
      </c>
      <c r="C167" s="34" t="s">
        <v>86</v>
      </c>
      <c r="D167" s="27">
        <v>0</v>
      </c>
      <c r="E167" s="39"/>
      <c r="F167" s="39"/>
    </row>
    <row r="168" spans="1:7">
      <c r="A168" s="34" t="s">
        <v>115</v>
      </c>
      <c r="B168" s="7" t="s">
        <v>116</v>
      </c>
      <c r="C168" s="34" t="s">
        <v>86</v>
      </c>
      <c r="D168" s="39"/>
      <c r="E168" s="39"/>
      <c r="F168" s="39"/>
    </row>
    <row r="169" spans="1:7">
      <c r="A169" s="34"/>
      <c r="B169" s="35" t="s">
        <v>213</v>
      </c>
      <c r="C169" s="34"/>
      <c r="D169" s="38"/>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8"/>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CC"/>
    <pageSetUpPr fitToPage="1"/>
  </sheetPr>
  <dimension ref="A1:I52"/>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B3" s="58"/>
      <c r="F3" s="25"/>
    </row>
    <row r="4" spans="1:9">
      <c r="A4" s="94" t="s">
        <v>37</v>
      </c>
      <c r="B4" s="112"/>
      <c r="C4" s="112"/>
      <c r="D4" s="112"/>
      <c r="E4" s="112"/>
      <c r="F4" s="112"/>
      <c r="G4" s="112"/>
      <c r="H4" s="112"/>
      <c r="I4" s="112"/>
    </row>
    <row r="5" spans="1:9">
      <c r="A5" s="94" t="str">
        <f>Титульный!$C$15</f>
        <v>Челябинская ТЭЦ-3 (БЛ 3)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52" t="s">
        <v>241</v>
      </c>
      <c r="E9" s="52" t="s">
        <v>242</v>
      </c>
      <c r="F9" s="52" t="s">
        <v>241</v>
      </c>
      <c r="G9" s="52" t="s">
        <v>242</v>
      </c>
      <c r="H9" s="52" t="s">
        <v>241</v>
      </c>
      <c r="I9" s="52"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51" t="s">
        <v>140</v>
      </c>
      <c r="B28" s="35" t="s">
        <v>141</v>
      </c>
      <c r="C28" s="65" t="s">
        <v>322</v>
      </c>
      <c r="D28" s="27">
        <f>'[8]Утв. тарифы на ЭЭ и ЭМ'!$D$18</f>
        <v>750.71</v>
      </c>
      <c r="E28" s="27">
        <f>'[8]Утв. тарифы на ЭЭ и ЭМ'!$E$18</f>
        <v>750.71</v>
      </c>
      <c r="F28" s="27">
        <f>G28</f>
        <v>744.82032836167502</v>
      </c>
      <c r="G28" s="27">
        <f>'[24]0.1'!$G$20</f>
        <v>744.82032836167502</v>
      </c>
      <c r="H28" s="123">
        <f>'[24]0.1'!$L$20</f>
        <v>768.21410695822556</v>
      </c>
      <c r="I28" s="124"/>
    </row>
    <row r="29" spans="1:9" ht="12.75" customHeight="1">
      <c r="A29" s="51"/>
      <c r="B29" s="43" t="s">
        <v>153</v>
      </c>
      <c r="C29" s="65" t="s">
        <v>322</v>
      </c>
      <c r="D29" s="27">
        <f>('[6]ЧТЭЦ-3 НМ'!$F$636+'[6]ЧТЭЦ-3 НМ'!$G$636+'[6]ЧТЭЦ-3 НМ'!$H$636+'[6]ЧТЭЦ-3 НМ'!$J$636+'[6]ЧТЭЦ-3 НМ'!$K$636+'[6]ЧТЭЦ-3 НМ'!$L$636)/('[6]ЧТЭЦ-3 НМ'!$F$22+'[6]ЧТЭЦ-3 НМ'!$G$22+'[6]ЧТЭЦ-3 НМ'!$H$22+'[6]ЧТЭЦ-3 НМ'!$J$22+'[6]ЧТЭЦ-3 НМ'!$K$22+'[6]ЧТЭЦ-3 НМ'!$L$22)</f>
        <v>850.1245290040282</v>
      </c>
      <c r="E29" s="27">
        <f>('[6]ЧТЭЦ-3 НМ'!$N$636+'[6]ЧТЭЦ-3 НМ'!$O$636+'[6]ЧТЭЦ-3 НМ'!$P$636+'[6]ЧТЭЦ-3 НМ'!$R$636+'[6]ЧТЭЦ-3 НМ'!$S$636+'[6]ЧТЭЦ-3 НМ'!$T$636)/('[6]ЧТЭЦ-3 НМ'!$N$22+'[6]ЧТЭЦ-3 НМ'!$O$22+'[6]ЧТЭЦ-3 НМ'!$P$22+'[6]ЧТЭЦ-3 НМ'!$R$22+'[6]ЧТЭЦ-3 НМ'!$S$22+'[6]ЧТЭЦ-3 НМ'!$T$22)</f>
        <v>904.02027415011969</v>
      </c>
      <c r="F29" s="27">
        <f>'[24]2.2'!$G$170*0+G29</f>
        <v>743.61056636167507</v>
      </c>
      <c r="G29" s="27">
        <f>'[24]2.1'!$G$170</f>
        <v>743.61056636167507</v>
      </c>
      <c r="H29" s="123">
        <f>'[24]2'!$G$170</f>
        <v>766.95397495822556</v>
      </c>
      <c r="I29" s="124"/>
    </row>
    <row r="30" spans="1:9" ht="25.5">
      <c r="A30" s="51" t="s">
        <v>142</v>
      </c>
      <c r="B30" s="35" t="s">
        <v>143</v>
      </c>
      <c r="C30" s="65" t="s">
        <v>323</v>
      </c>
      <c r="D30" s="42"/>
      <c r="E30" s="42"/>
      <c r="F30" s="42"/>
      <c r="G30" s="42"/>
      <c r="H30" s="126" t="s">
        <v>337</v>
      </c>
      <c r="I30" s="127"/>
    </row>
    <row r="31" spans="1:9" ht="27.75" customHeight="1">
      <c r="A31" s="51" t="s">
        <v>144</v>
      </c>
      <c r="B31" s="35" t="s">
        <v>156</v>
      </c>
      <c r="C31" s="34" t="s">
        <v>320</v>
      </c>
      <c r="D31" s="42"/>
      <c r="E31" s="42"/>
      <c r="F31" s="42"/>
      <c r="G31" s="42"/>
      <c r="H31" s="42"/>
      <c r="I31" s="42"/>
    </row>
    <row r="32" spans="1:9" ht="26.25" customHeight="1">
      <c r="A32" s="51"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51" t="s">
        <v>146</v>
      </c>
      <c r="B33" s="44" t="s">
        <v>42</v>
      </c>
      <c r="C33" s="34" t="s">
        <v>320</v>
      </c>
      <c r="D33" s="42"/>
      <c r="E33" s="42"/>
      <c r="F33" s="42"/>
      <c r="G33" s="42"/>
      <c r="H33" s="42"/>
      <c r="I33" s="42"/>
    </row>
    <row r="34" spans="1:9" ht="12.75" customHeight="1">
      <c r="A34" s="51"/>
      <c r="B34" s="36" t="s">
        <v>43</v>
      </c>
      <c r="C34" s="34" t="s">
        <v>320</v>
      </c>
      <c r="D34" s="42"/>
      <c r="E34" s="42"/>
      <c r="F34" s="42"/>
      <c r="G34" s="42"/>
      <c r="H34" s="42"/>
      <c r="I34" s="42"/>
    </row>
    <row r="35" spans="1:9" ht="12.75" customHeight="1">
      <c r="A35" s="51"/>
      <c r="B35" s="36" t="s">
        <v>44</v>
      </c>
      <c r="C35" s="34" t="s">
        <v>320</v>
      </c>
      <c r="D35" s="42"/>
      <c r="E35" s="42"/>
      <c r="F35" s="42"/>
      <c r="G35" s="42"/>
      <c r="H35" s="42"/>
      <c r="I35" s="42"/>
    </row>
    <row r="36" spans="1:9" ht="12.75" customHeight="1">
      <c r="A36" s="51"/>
      <c r="B36" s="36" t="s">
        <v>45</v>
      </c>
      <c r="C36" s="34" t="s">
        <v>320</v>
      </c>
      <c r="D36" s="42"/>
      <c r="E36" s="42"/>
      <c r="F36" s="42"/>
      <c r="G36" s="42"/>
      <c r="H36" s="42"/>
      <c r="I36" s="42"/>
    </row>
    <row r="37" spans="1:9" ht="12.75" customHeight="1">
      <c r="A37" s="51"/>
      <c r="B37" s="36" t="s">
        <v>46</v>
      </c>
      <c r="C37" s="34" t="s">
        <v>320</v>
      </c>
      <c r="D37" s="42"/>
      <c r="E37" s="42"/>
      <c r="F37" s="42"/>
      <c r="G37" s="42"/>
      <c r="H37" s="42"/>
      <c r="I37" s="42"/>
    </row>
    <row r="38" spans="1:9" ht="12.75" customHeight="1">
      <c r="A38" s="51" t="s">
        <v>147</v>
      </c>
      <c r="B38" s="44" t="s">
        <v>47</v>
      </c>
      <c r="C38" s="34" t="s">
        <v>320</v>
      </c>
      <c r="D38" s="42"/>
      <c r="E38" s="42"/>
      <c r="F38" s="42"/>
      <c r="G38" s="42"/>
      <c r="H38" s="42"/>
      <c r="I38" s="42"/>
    </row>
    <row r="39" spans="1:9" ht="12.75" customHeight="1">
      <c r="A39" s="51" t="s">
        <v>148</v>
      </c>
      <c r="B39" s="35" t="s">
        <v>48</v>
      </c>
      <c r="C39" s="34" t="s">
        <v>29</v>
      </c>
      <c r="D39" s="42"/>
      <c r="E39" s="42"/>
      <c r="F39" s="42"/>
      <c r="G39" s="42"/>
      <c r="H39" s="42"/>
      <c r="I39" s="42"/>
    </row>
    <row r="40" spans="1:9" ht="25.5" customHeight="1">
      <c r="A40" s="51" t="s">
        <v>149</v>
      </c>
      <c r="B40" s="36" t="s">
        <v>49</v>
      </c>
      <c r="C40" s="51" t="s">
        <v>321</v>
      </c>
      <c r="D40" s="42"/>
      <c r="E40" s="42"/>
      <c r="F40" s="42"/>
      <c r="G40" s="42"/>
      <c r="H40" s="42"/>
      <c r="I40" s="42"/>
    </row>
    <row r="41" spans="1:9" ht="12.75" customHeight="1">
      <c r="A41" s="51" t="s">
        <v>150</v>
      </c>
      <c r="B41" s="44" t="s">
        <v>50</v>
      </c>
      <c r="C41" s="34" t="s">
        <v>320</v>
      </c>
      <c r="D41" s="42"/>
      <c r="E41" s="42"/>
      <c r="F41" s="42"/>
      <c r="G41" s="42"/>
      <c r="H41" s="42"/>
      <c r="I41" s="42"/>
    </row>
    <row r="42" spans="1:9" ht="25.5">
      <c r="A42" s="51" t="s">
        <v>151</v>
      </c>
      <c r="B42" s="35" t="s">
        <v>51</v>
      </c>
      <c r="C42" s="65" t="s">
        <v>324</v>
      </c>
      <c r="D42" s="42"/>
      <c r="E42" s="42"/>
      <c r="F42" s="42"/>
      <c r="G42" s="42"/>
      <c r="H42" s="42"/>
      <c r="I42" s="42"/>
    </row>
    <row r="43" spans="1:9" ht="25.5">
      <c r="A43" s="51"/>
      <c r="B43" s="36" t="s">
        <v>52</v>
      </c>
      <c r="C43" s="65" t="s">
        <v>324</v>
      </c>
      <c r="D43" s="42"/>
      <c r="E43" s="42"/>
      <c r="F43" s="42"/>
      <c r="G43" s="42"/>
      <c r="H43" s="42"/>
      <c r="I43" s="42"/>
    </row>
    <row r="44" spans="1:9" ht="25.5">
      <c r="A44" s="51"/>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row r="50" spans="1:9" ht="12.75" customHeight="1">
      <c r="A50" s="128" t="s">
        <v>336</v>
      </c>
      <c r="B50" s="128"/>
      <c r="C50" s="128"/>
      <c r="D50" s="128"/>
      <c r="E50" s="128"/>
      <c r="F50" s="128"/>
      <c r="G50" s="128"/>
      <c r="H50" s="128"/>
      <c r="I50" s="128"/>
    </row>
    <row r="51" spans="1:9" ht="12.75" customHeight="1">
      <c r="A51" s="128"/>
      <c r="B51" s="128"/>
      <c r="C51" s="128"/>
      <c r="D51" s="128"/>
      <c r="E51" s="128"/>
      <c r="F51" s="128"/>
      <c r="G51" s="128"/>
      <c r="H51" s="128"/>
      <c r="I51" s="128"/>
    </row>
    <row r="52" spans="1:9">
      <c r="A52" s="128"/>
      <c r="B52" s="128"/>
      <c r="C52" s="128"/>
      <c r="D52" s="128"/>
      <c r="E52" s="128"/>
      <c r="F52" s="128"/>
      <c r="G52" s="128"/>
      <c r="H52" s="128"/>
      <c r="I52" s="128"/>
    </row>
  </sheetData>
  <mergeCells count="18">
    <mergeCell ref="F7:G7"/>
    <mergeCell ref="H7:I7"/>
    <mergeCell ref="H30:I30"/>
    <mergeCell ref="A50:I52"/>
    <mergeCell ref="H2:I2"/>
    <mergeCell ref="A48:I48"/>
    <mergeCell ref="A49:I49"/>
    <mergeCell ref="H32:I32"/>
    <mergeCell ref="A46:I46"/>
    <mergeCell ref="A47:I47"/>
    <mergeCell ref="H28:I28"/>
    <mergeCell ref="H29:I29"/>
    <mergeCell ref="A4:I4"/>
    <mergeCell ref="A5:I5"/>
    <mergeCell ref="A7:A9"/>
    <mergeCell ref="B7:B9"/>
    <mergeCell ref="C7:C9"/>
    <mergeCell ref="D7:E7"/>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pageSetUpPr fitToPage="1"/>
  </sheetPr>
  <dimension ref="A1:I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9" width="16.140625" style="31" customWidth="1"/>
    <col min="10"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7">
      <c r="F1" s="32" t="s">
        <v>70</v>
      </c>
    </row>
    <row r="2" spans="1:7" ht="39.75" customHeight="1">
      <c r="E2" s="113" t="s">
        <v>177</v>
      </c>
      <c r="F2" s="113"/>
    </row>
    <row r="3" spans="1:7">
      <c r="B3" s="57"/>
    </row>
    <row r="4" spans="1:7">
      <c r="A4" s="119" t="s">
        <v>298</v>
      </c>
      <c r="B4" s="119"/>
      <c r="C4" s="119"/>
      <c r="D4" s="119"/>
      <c r="E4" s="119"/>
      <c r="F4" s="119"/>
    </row>
    <row r="5" spans="1:7">
      <c r="A5" s="119" t="str">
        <f>Титульный!$C$16</f>
        <v>Челябинская ТЭЦ-4 (БЛ 1) ДПМ</v>
      </c>
      <c r="B5" s="119"/>
      <c r="C5" s="119"/>
      <c r="D5" s="119"/>
      <c r="E5" s="119"/>
      <c r="F5" s="119"/>
    </row>
    <row r="6" spans="1:7">
      <c r="A6" s="50"/>
      <c r="B6" s="50"/>
      <c r="C6" s="50"/>
      <c r="D6" s="50"/>
      <c r="E6" s="50"/>
      <c r="F6" s="50"/>
    </row>
    <row r="7" spans="1:7" s="6" customFormat="1" ht="38.25">
      <c r="A7" s="120" t="s">
        <v>0</v>
      </c>
      <c r="B7" s="120" t="s">
        <v>8</v>
      </c>
      <c r="C7" s="120" t="s">
        <v>9</v>
      </c>
      <c r="D7" s="51" t="s">
        <v>135</v>
      </c>
      <c r="E7" s="51" t="s">
        <v>136</v>
      </c>
      <c r="F7" s="51" t="s">
        <v>137</v>
      </c>
    </row>
    <row r="8" spans="1:7" s="6" customFormat="1">
      <c r="A8" s="120"/>
      <c r="B8" s="120"/>
      <c r="C8" s="120"/>
      <c r="D8" s="51">
        <f>Титульный!$B$5-2</f>
        <v>2019</v>
      </c>
      <c r="E8" s="51">
        <f>Титульный!$B$5-1</f>
        <v>2020</v>
      </c>
      <c r="F8" s="51">
        <f>Титульный!$B$5</f>
        <v>2021</v>
      </c>
    </row>
    <row r="9" spans="1:7" s="6" customFormat="1">
      <c r="A9" s="120"/>
      <c r="B9" s="120"/>
      <c r="C9" s="120"/>
      <c r="D9" s="51" t="s">
        <v>60</v>
      </c>
      <c r="E9" s="51" t="s">
        <v>60</v>
      </c>
      <c r="F9" s="51" t="s">
        <v>60</v>
      </c>
      <c r="G9" s="56"/>
    </row>
    <row r="10" spans="1:7" s="6" customFormat="1" ht="26.25" customHeight="1">
      <c r="A10" s="114" t="s">
        <v>178</v>
      </c>
      <c r="B10" s="115"/>
      <c r="C10" s="115"/>
      <c r="D10" s="115"/>
      <c r="E10" s="115"/>
      <c r="F10" s="116"/>
      <c r="G10" s="56"/>
    </row>
    <row r="11" spans="1:7" s="6" customFormat="1" hidden="1" outlineLevel="1">
      <c r="A11" s="34" t="s">
        <v>74</v>
      </c>
      <c r="B11" s="35" t="s">
        <v>179</v>
      </c>
      <c r="C11" s="34"/>
      <c r="D11" s="39"/>
      <c r="E11" s="39"/>
      <c r="F11" s="39"/>
      <c r="G11" s="56"/>
    </row>
    <row r="12" spans="1:7" s="6" customFormat="1" hidden="1" outlineLevel="1">
      <c r="A12" s="34" t="s">
        <v>180</v>
      </c>
      <c r="B12" s="35" t="s">
        <v>181</v>
      </c>
      <c r="C12" s="34" t="s">
        <v>86</v>
      </c>
      <c r="D12" s="39"/>
      <c r="E12" s="39"/>
      <c r="F12" s="39"/>
      <c r="G12" s="56"/>
    </row>
    <row r="13" spans="1:7" s="6" customFormat="1" hidden="1" outlineLevel="1">
      <c r="A13" s="34" t="s">
        <v>182</v>
      </c>
      <c r="B13" s="35" t="s">
        <v>183</v>
      </c>
      <c r="C13" s="34" t="s">
        <v>86</v>
      </c>
      <c r="D13" s="39"/>
      <c r="E13" s="39"/>
      <c r="F13" s="39"/>
      <c r="G13" s="56"/>
    </row>
    <row r="14" spans="1:7" s="6" customFormat="1" hidden="1" outlineLevel="1">
      <c r="A14" s="34" t="s">
        <v>184</v>
      </c>
      <c r="B14" s="35" t="s">
        <v>185</v>
      </c>
      <c r="C14" s="34" t="s">
        <v>86</v>
      </c>
      <c r="D14" s="39"/>
      <c r="E14" s="39"/>
      <c r="F14" s="39"/>
      <c r="G14" s="56"/>
    </row>
    <row r="15" spans="1:7" s="6" customFormat="1" hidden="1" outlineLevel="1">
      <c r="A15" s="34" t="s">
        <v>186</v>
      </c>
      <c r="B15" s="35" t="s">
        <v>187</v>
      </c>
      <c r="C15" s="34" t="s">
        <v>86</v>
      </c>
      <c r="D15" s="39"/>
      <c r="E15" s="39"/>
      <c r="F15" s="39"/>
      <c r="G15" s="56"/>
    </row>
    <row r="16" spans="1:7" s="6" customFormat="1" hidden="1" outlineLevel="1">
      <c r="A16" s="34" t="s">
        <v>75</v>
      </c>
      <c r="B16" s="35" t="s">
        <v>188</v>
      </c>
      <c r="C16" s="34"/>
      <c r="D16" s="39"/>
      <c r="E16" s="39"/>
      <c r="F16" s="39"/>
      <c r="G16" s="56"/>
    </row>
    <row r="17" spans="1:7" s="6" customFormat="1" ht="38.25" hidden="1" outlineLevel="1">
      <c r="A17" s="34" t="s">
        <v>189</v>
      </c>
      <c r="B17" s="35" t="s">
        <v>190</v>
      </c>
      <c r="C17" s="34" t="s">
        <v>191</v>
      </c>
      <c r="D17" s="39"/>
      <c r="E17" s="39"/>
      <c r="F17" s="39"/>
      <c r="G17" s="56"/>
    </row>
    <row r="18" spans="1:7" s="6" customFormat="1" hidden="1" outlineLevel="1">
      <c r="A18" s="34" t="s">
        <v>76</v>
      </c>
      <c r="B18" s="35" t="s">
        <v>192</v>
      </c>
      <c r="C18" s="34"/>
      <c r="D18" s="39"/>
      <c r="E18" s="39"/>
      <c r="F18" s="39"/>
      <c r="G18" s="56"/>
    </row>
    <row r="19" spans="1:7" s="6" customFormat="1" ht="25.5" hidden="1" outlineLevel="1">
      <c r="A19" s="34" t="s">
        <v>193</v>
      </c>
      <c r="B19" s="35" t="s">
        <v>194</v>
      </c>
      <c r="C19" s="34" t="s">
        <v>32</v>
      </c>
      <c r="D19" s="39"/>
      <c r="E19" s="39"/>
      <c r="F19" s="39"/>
      <c r="G19" s="56"/>
    </row>
    <row r="20" spans="1:7" s="6" customFormat="1" hidden="1" outlineLevel="1">
      <c r="A20" s="34" t="s">
        <v>195</v>
      </c>
      <c r="B20" s="35" t="s">
        <v>196</v>
      </c>
      <c r="C20" s="34" t="s">
        <v>197</v>
      </c>
      <c r="D20" s="39"/>
      <c r="E20" s="39"/>
      <c r="F20" s="39"/>
      <c r="G20" s="56"/>
    </row>
    <row r="21" spans="1:7" s="6" customFormat="1" hidden="1" outlineLevel="1">
      <c r="A21" s="34" t="s">
        <v>198</v>
      </c>
      <c r="B21" s="35" t="s">
        <v>199</v>
      </c>
      <c r="C21" s="34" t="s">
        <v>32</v>
      </c>
      <c r="D21" s="39"/>
      <c r="E21" s="39"/>
      <c r="F21" s="39"/>
      <c r="G21" s="56"/>
    </row>
    <row r="22" spans="1:7" s="6" customFormat="1" hidden="1" outlineLevel="1">
      <c r="A22" s="34" t="s">
        <v>200</v>
      </c>
      <c r="B22" s="35" t="s">
        <v>201</v>
      </c>
      <c r="C22" s="34" t="s">
        <v>202</v>
      </c>
      <c r="D22" s="39"/>
      <c r="E22" s="39"/>
      <c r="F22" s="39"/>
      <c r="G22" s="56"/>
    </row>
    <row r="23" spans="1:7" s="6" customFormat="1" ht="28.5" hidden="1" outlineLevel="1">
      <c r="A23" s="34" t="s">
        <v>203</v>
      </c>
      <c r="B23" s="35" t="s">
        <v>204</v>
      </c>
      <c r="C23" s="34" t="s">
        <v>202</v>
      </c>
      <c r="D23" s="39"/>
      <c r="E23" s="39"/>
      <c r="F23" s="39"/>
      <c r="G23" s="56"/>
    </row>
    <row r="24" spans="1:7" s="6" customFormat="1" hidden="1" outlineLevel="1">
      <c r="A24" s="34" t="s">
        <v>205</v>
      </c>
      <c r="B24" s="35" t="s">
        <v>206</v>
      </c>
      <c r="C24" s="34" t="s">
        <v>191</v>
      </c>
      <c r="D24" s="39"/>
      <c r="E24" s="39"/>
      <c r="F24" s="39"/>
      <c r="G24" s="56"/>
    </row>
    <row r="25" spans="1:7" s="6" customFormat="1" ht="38.25" hidden="1" outlineLevel="1">
      <c r="A25" s="34" t="s">
        <v>207</v>
      </c>
      <c r="B25" s="35" t="s">
        <v>208</v>
      </c>
      <c r="C25" s="34"/>
      <c r="D25" s="39"/>
      <c r="E25" s="39"/>
      <c r="F25" s="39"/>
      <c r="G25" s="56"/>
    </row>
    <row r="26" spans="1:7" s="6" customFormat="1" ht="38.25" hidden="1" outlineLevel="1">
      <c r="A26" s="34" t="s">
        <v>209</v>
      </c>
      <c r="B26" s="35" t="s">
        <v>210</v>
      </c>
      <c r="C26" s="34" t="s">
        <v>197</v>
      </c>
      <c r="D26" s="39"/>
      <c r="E26" s="39"/>
      <c r="F26" s="39"/>
      <c r="G26" s="56"/>
    </row>
    <row r="27" spans="1:7" s="6" customFormat="1" ht="25.5" hidden="1" outlineLevel="1">
      <c r="A27" s="34" t="s">
        <v>78</v>
      </c>
      <c r="B27" s="35" t="s">
        <v>211</v>
      </c>
      <c r="C27" s="34"/>
      <c r="D27" s="39"/>
      <c r="E27" s="39"/>
      <c r="F27" s="39"/>
      <c r="G27" s="56"/>
    </row>
    <row r="28" spans="1:7" s="6" customFormat="1" ht="66.75" hidden="1" outlineLevel="1">
      <c r="A28" s="34" t="s">
        <v>140</v>
      </c>
      <c r="B28" s="35" t="s">
        <v>212</v>
      </c>
      <c r="C28" s="34" t="s">
        <v>86</v>
      </c>
      <c r="D28" s="39"/>
      <c r="E28" s="39"/>
      <c r="F28" s="39"/>
      <c r="G28" s="56"/>
    </row>
    <row r="29" spans="1:7" s="6" customFormat="1" hidden="1" outlineLevel="1">
      <c r="A29" s="34"/>
      <c r="B29" s="35" t="s">
        <v>213</v>
      </c>
      <c r="C29" s="34"/>
      <c r="D29" s="39"/>
      <c r="E29" s="39"/>
      <c r="F29" s="39"/>
      <c r="G29" s="56"/>
    </row>
    <row r="30" spans="1:7" s="6" customFormat="1" hidden="1" outlineLevel="1">
      <c r="A30" s="34"/>
      <c r="B30" s="35" t="s">
        <v>214</v>
      </c>
      <c r="C30" s="34"/>
      <c r="D30" s="39"/>
      <c r="E30" s="39"/>
      <c r="F30" s="39"/>
      <c r="G30" s="56"/>
    </row>
    <row r="31" spans="1:7" s="6" customFormat="1" hidden="1" outlineLevel="1">
      <c r="A31" s="34"/>
      <c r="B31" s="35" t="s">
        <v>215</v>
      </c>
      <c r="C31" s="34"/>
      <c r="D31" s="39"/>
      <c r="E31" s="39"/>
      <c r="F31" s="39"/>
      <c r="G31" s="56"/>
    </row>
    <row r="32" spans="1:7" s="6" customFormat="1" hidden="1" outlineLevel="1">
      <c r="A32" s="34"/>
      <c r="B32" s="35" t="s">
        <v>216</v>
      </c>
      <c r="C32" s="34"/>
      <c r="D32" s="39"/>
      <c r="E32" s="39"/>
      <c r="F32" s="39"/>
      <c r="G32" s="56"/>
    </row>
    <row r="33" spans="1:7" s="6" customFormat="1" ht="54" hidden="1" outlineLevel="1">
      <c r="A33" s="34" t="s">
        <v>142</v>
      </c>
      <c r="B33" s="35" t="s">
        <v>217</v>
      </c>
      <c r="C33" s="34" t="s">
        <v>86</v>
      </c>
      <c r="D33" s="39"/>
      <c r="E33" s="39"/>
      <c r="F33" s="39"/>
      <c r="G33" s="56"/>
    </row>
    <row r="34" spans="1:7" s="6" customFormat="1" hidden="1" outlineLevel="1">
      <c r="A34" s="34" t="s">
        <v>144</v>
      </c>
      <c r="B34" s="35" t="s">
        <v>218</v>
      </c>
      <c r="C34" s="34" t="s">
        <v>86</v>
      </c>
      <c r="D34" s="39"/>
      <c r="E34" s="39"/>
      <c r="F34" s="39"/>
      <c r="G34" s="56"/>
    </row>
    <row r="35" spans="1:7" s="6" customFormat="1" hidden="1" outlineLevel="1">
      <c r="A35" s="34" t="s">
        <v>148</v>
      </c>
      <c r="B35" s="35" t="s">
        <v>219</v>
      </c>
      <c r="C35" s="34" t="s">
        <v>86</v>
      </c>
      <c r="D35" s="39"/>
      <c r="E35" s="39"/>
      <c r="F35" s="39"/>
      <c r="G35" s="56"/>
    </row>
    <row r="36" spans="1:7" s="6" customFormat="1" ht="25.5" hidden="1" outlineLevel="1">
      <c r="A36" s="34" t="s">
        <v>149</v>
      </c>
      <c r="B36" s="35" t="s">
        <v>220</v>
      </c>
      <c r="C36" s="34"/>
      <c r="D36" s="39"/>
      <c r="E36" s="39"/>
      <c r="F36" s="39"/>
      <c r="G36" s="56"/>
    </row>
    <row r="37" spans="1:7" s="6" customFormat="1" hidden="1" outlineLevel="1">
      <c r="A37" s="34" t="s">
        <v>151</v>
      </c>
      <c r="B37" s="35" t="s">
        <v>221</v>
      </c>
      <c r="C37" s="34" t="s">
        <v>222</v>
      </c>
      <c r="D37" s="39"/>
      <c r="E37" s="39"/>
      <c r="F37" s="39"/>
      <c r="G37" s="56"/>
    </row>
    <row r="38" spans="1:7" s="6" customFormat="1" ht="25.5" hidden="1" outlineLevel="1">
      <c r="A38" s="34" t="s">
        <v>223</v>
      </c>
      <c r="B38" s="35" t="s">
        <v>224</v>
      </c>
      <c r="C38" s="65" t="s">
        <v>225</v>
      </c>
      <c r="D38" s="39"/>
      <c r="E38" s="39"/>
      <c r="F38" s="39"/>
      <c r="G38" s="56"/>
    </row>
    <row r="39" spans="1:7" s="6" customFormat="1" ht="25.5" hidden="1" outlineLevel="1">
      <c r="A39" s="34" t="s">
        <v>80</v>
      </c>
      <c r="B39" s="35" t="s">
        <v>11</v>
      </c>
      <c r="C39" s="34"/>
      <c r="D39" s="39"/>
      <c r="E39" s="39"/>
      <c r="F39" s="39"/>
      <c r="G39" s="56"/>
    </row>
    <row r="40" spans="1:7" s="6" customFormat="1" hidden="1" outlineLevel="1">
      <c r="A40" s="34" t="s">
        <v>226</v>
      </c>
      <c r="B40" s="35" t="s">
        <v>227</v>
      </c>
      <c r="C40" s="34" t="s">
        <v>228</v>
      </c>
      <c r="D40" s="39"/>
      <c r="E40" s="39"/>
      <c r="F40" s="39"/>
      <c r="G40" s="56"/>
    </row>
    <row r="41" spans="1:7" s="6" customFormat="1" ht="25.5" hidden="1" outlineLevel="1">
      <c r="A41" s="34" t="s">
        <v>229</v>
      </c>
      <c r="B41" s="35" t="s">
        <v>230</v>
      </c>
      <c r="C41" s="65" t="s">
        <v>231</v>
      </c>
      <c r="D41" s="39"/>
      <c r="E41" s="39"/>
      <c r="F41" s="39"/>
      <c r="G41" s="56"/>
    </row>
    <row r="42" spans="1:7" s="6" customFormat="1" ht="25.5" hidden="1" outlineLevel="1">
      <c r="A42" s="34" t="s">
        <v>232</v>
      </c>
      <c r="B42" s="35" t="s">
        <v>233</v>
      </c>
      <c r="C42" s="34"/>
      <c r="D42" s="39"/>
      <c r="E42" s="39"/>
      <c r="F42" s="39"/>
      <c r="G42" s="56"/>
    </row>
    <row r="43" spans="1:7" s="6" customFormat="1" ht="25.5" hidden="1" outlineLevel="1">
      <c r="A43" s="34" t="s">
        <v>83</v>
      </c>
      <c r="B43" s="35" t="s">
        <v>234</v>
      </c>
      <c r="C43" s="34" t="s">
        <v>86</v>
      </c>
      <c r="D43" s="39"/>
      <c r="E43" s="39"/>
      <c r="F43" s="39"/>
      <c r="G43" s="56"/>
    </row>
    <row r="44" spans="1:7" s="6" customFormat="1" ht="25.5" hidden="1" outlineLevel="1">
      <c r="A44" s="34" t="s">
        <v>85</v>
      </c>
      <c r="B44" s="35" t="s">
        <v>235</v>
      </c>
      <c r="C44" s="34" t="s">
        <v>86</v>
      </c>
      <c r="D44" s="39"/>
      <c r="E44" s="39"/>
      <c r="F44" s="39"/>
      <c r="G44" s="56"/>
    </row>
    <row r="45" spans="1:7" s="6" customFormat="1" ht="26.25" customHeight="1" collapsed="1">
      <c r="A45" s="114" t="s">
        <v>236</v>
      </c>
      <c r="B45" s="115"/>
      <c r="C45" s="115"/>
      <c r="D45" s="115"/>
      <c r="E45" s="115"/>
      <c r="F45" s="116"/>
      <c r="G45" s="56"/>
    </row>
    <row r="46" spans="1:7" s="6" customFormat="1" hidden="1" outlineLevel="1">
      <c r="A46" s="34" t="s">
        <v>74</v>
      </c>
      <c r="B46" s="35" t="s">
        <v>237</v>
      </c>
      <c r="C46" s="34"/>
      <c r="D46" s="39"/>
      <c r="E46" s="39"/>
      <c r="F46" s="39"/>
      <c r="G46" s="56"/>
    </row>
    <row r="47" spans="1:7" s="6" customFormat="1" hidden="1" outlineLevel="1">
      <c r="A47" s="34"/>
      <c r="B47" s="35" t="s">
        <v>213</v>
      </c>
      <c r="C47" s="34"/>
      <c r="D47" s="39"/>
      <c r="E47" s="39"/>
      <c r="F47" s="39"/>
      <c r="G47" s="56"/>
    </row>
    <row r="48" spans="1:7" s="6" customFormat="1" hidden="1" outlineLevel="1">
      <c r="A48" s="34" t="s">
        <v>180</v>
      </c>
      <c r="B48" s="35" t="s">
        <v>238</v>
      </c>
      <c r="C48" s="34" t="s">
        <v>202</v>
      </c>
      <c r="D48" s="39"/>
      <c r="E48" s="39"/>
      <c r="F48" s="39"/>
      <c r="G48" s="56"/>
    </row>
    <row r="49" spans="1:7" s="6" customFormat="1" hidden="1" outlineLevel="1">
      <c r="A49" s="34" t="s">
        <v>239</v>
      </c>
      <c r="B49" s="35" t="s">
        <v>240</v>
      </c>
      <c r="C49" s="34" t="s">
        <v>202</v>
      </c>
      <c r="D49" s="39"/>
      <c r="E49" s="39"/>
      <c r="F49" s="39"/>
      <c r="G49" s="56"/>
    </row>
    <row r="50" spans="1:7" s="6" customFormat="1" hidden="1" outlineLevel="1">
      <c r="A50" s="34"/>
      <c r="B50" s="35" t="s">
        <v>241</v>
      </c>
      <c r="C50" s="34" t="s">
        <v>202</v>
      </c>
      <c r="D50" s="39"/>
      <c r="E50" s="39"/>
      <c r="F50" s="39"/>
      <c r="G50" s="56"/>
    </row>
    <row r="51" spans="1:7" s="6" customFormat="1" hidden="1" outlineLevel="1">
      <c r="A51" s="34"/>
      <c r="B51" s="35" t="s">
        <v>242</v>
      </c>
      <c r="C51" s="34" t="s">
        <v>202</v>
      </c>
      <c r="D51" s="39"/>
      <c r="E51" s="39"/>
      <c r="F51" s="39"/>
      <c r="G51" s="56"/>
    </row>
    <row r="52" spans="1:7" s="6" customFormat="1" hidden="1" outlineLevel="1">
      <c r="A52" s="34" t="s">
        <v>243</v>
      </c>
      <c r="B52" s="35" t="s">
        <v>244</v>
      </c>
      <c r="C52" s="34" t="s">
        <v>202</v>
      </c>
      <c r="D52" s="39"/>
      <c r="E52" s="39"/>
      <c r="F52" s="39"/>
      <c r="G52" s="56"/>
    </row>
    <row r="53" spans="1:7" s="6" customFormat="1" hidden="1" outlineLevel="1">
      <c r="A53" s="34"/>
      <c r="B53" s="35" t="s">
        <v>241</v>
      </c>
      <c r="C53" s="34" t="s">
        <v>202</v>
      </c>
      <c r="D53" s="39"/>
      <c r="E53" s="39"/>
      <c r="F53" s="39"/>
      <c r="G53" s="56"/>
    </row>
    <row r="54" spans="1:7" s="6" customFormat="1" hidden="1" outlineLevel="1">
      <c r="A54" s="34"/>
      <c r="B54" s="35" t="s">
        <v>242</v>
      </c>
      <c r="C54" s="34" t="s">
        <v>202</v>
      </c>
      <c r="D54" s="39"/>
      <c r="E54" s="39"/>
      <c r="F54" s="39"/>
      <c r="G54" s="56"/>
    </row>
    <row r="55" spans="1:7" s="6" customFormat="1" hidden="1" outlineLevel="1">
      <c r="A55" s="34"/>
      <c r="B55" s="35" t="s">
        <v>213</v>
      </c>
      <c r="C55" s="34" t="s">
        <v>202</v>
      </c>
      <c r="D55" s="39"/>
      <c r="E55" s="39"/>
      <c r="F55" s="39"/>
      <c r="G55" s="56"/>
    </row>
    <row r="56" spans="1:7" s="6" customFormat="1" ht="51" hidden="1" outlineLevel="1">
      <c r="A56" s="34" t="s">
        <v>245</v>
      </c>
      <c r="B56" s="35" t="s">
        <v>246</v>
      </c>
      <c r="C56" s="34" t="s">
        <v>202</v>
      </c>
      <c r="D56" s="39"/>
      <c r="E56" s="39"/>
      <c r="F56" s="39"/>
      <c r="G56" s="56"/>
    </row>
    <row r="57" spans="1:7" s="6" customFormat="1" hidden="1" outlineLevel="1">
      <c r="A57" s="34" t="s">
        <v>247</v>
      </c>
      <c r="B57" s="35" t="s">
        <v>240</v>
      </c>
      <c r="C57" s="34" t="s">
        <v>202</v>
      </c>
      <c r="D57" s="39"/>
      <c r="E57" s="39"/>
      <c r="F57" s="39"/>
      <c r="G57" s="56"/>
    </row>
    <row r="58" spans="1:7" s="6" customFormat="1" hidden="1" outlineLevel="1">
      <c r="A58" s="34"/>
      <c r="B58" s="35" t="s">
        <v>241</v>
      </c>
      <c r="C58" s="34" t="s">
        <v>202</v>
      </c>
      <c r="D58" s="39"/>
      <c r="E58" s="39"/>
      <c r="F58" s="39"/>
      <c r="G58" s="56"/>
    </row>
    <row r="59" spans="1:7" s="6" customFormat="1" hidden="1" outlineLevel="1">
      <c r="A59" s="34"/>
      <c r="B59" s="35" t="s">
        <v>242</v>
      </c>
      <c r="C59" s="34" t="s">
        <v>202</v>
      </c>
      <c r="D59" s="39"/>
      <c r="E59" s="39"/>
      <c r="F59" s="39"/>
      <c r="G59" s="56"/>
    </row>
    <row r="60" spans="1:7" s="6" customFormat="1" hidden="1" outlineLevel="1">
      <c r="A60" s="34" t="s">
        <v>248</v>
      </c>
      <c r="B60" s="35" t="s">
        <v>244</v>
      </c>
      <c r="C60" s="34" t="s">
        <v>202</v>
      </c>
      <c r="D60" s="39"/>
      <c r="E60" s="39"/>
      <c r="F60" s="39"/>
      <c r="G60" s="56"/>
    </row>
    <row r="61" spans="1:7" s="6" customFormat="1" hidden="1" outlineLevel="1">
      <c r="A61" s="34"/>
      <c r="B61" s="35" t="s">
        <v>241</v>
      </c>
      <c r="C61" s="34" t="s">
        <v>202</v>
      </c>
      <c r="D61" s="39"/>
      <c r="E61" s="39"/>
      <c r="F61" s="39"/>
      <c r="G61" s="56"/>
    </row>
    <row r="62" spans="1:7" s="6" customFormat="1" hidden="1" outlineLevel="1">
      <c r="A62" s="34"/>
      <c r="B62" s="35" t="s">
        <v>242</v>
      </c>
      <c r="C62" s="34" t="s">
        <v>202</v>
      </c>
      <c r="D62" s="39"/>
      <c r="E62" s="39"/>
      <c r="F62" s="39"/>
      <c r="G62" s="56"/>
    </row>
    <row r="63" spans="1:7" s="6" customFormat="1" ht="38.25" hidden="1" outlineLevel="1">
      <c r="A63" s="34" t="s">
        <v>249</v>
      </c>
      <c r="B63" s="35" t="s">
        <v>250</v>
      </c>
      <c r="C63" s="34" t="s">
        <v>202</v>
      </c>
      <c r="D63" s="39"/>
      <c r="E63" s="39"/>
      <c r="F63" s="39"/>
      <c r="G63" s="56"/>
    </row>
    <row r="64" spans="1:7" s="6" customFormat="1" hidden="1" outlineLevel="1">
      <c r="A64" s="34" t="s">
        <v>251</v>
      </c>
      <c r="B64" s="35" t="s">
        <v>240</v>
      </c>
      <c r="C64" s="34" t="s">
        <v>202</v>
      </c>
      <c r="D64" s="39"/>
      <c r="E64" s="39"/>
      <c r="F64" s="39"/>
      <c r="G64" s="56"/>
    </row>
    <row r="65" spans="1:7" s="6" customFormat="1" hidden="1" outlineLevel="1">
      <c r="A65" s="34"/>
      <c r="B65" s="35" t="s">
        <v>241</v>
      </c>
      <c r="C65" s="34" t="s">
        <v>202</v>
      </c>
      <c r="D65" s="39"/>
      <c r="E65" s="39"/>
      <c r="F65" s="39"/>
      <c r="G65" s="56"/>
    </row>
    <row r="66" spans="1:7" s="6" customFormat="1" hidden="1" outlineLevel="1">
      <c r="A66" s="34"/>
      <c r="B66" s="35" t="s">
        <v>242</v>
      </c>
      <c r="C66" s="34" t="s">
        <v>202</v>
      </c>
      <c r="D66" s="39"/>
      <c r="E66" s="39"/>
      <c r="F66" s="39"/>
      <c r="G66" s="56"/>
    </row>
    <row r="67" spans="1:7" s="6" customFormat="1" hidden="1" outlineLevel="1">
      <c r="A67" s="34" t="s">
        <v>252</v>
      </c>
      <c r="B67" s="35" t="s">
        <v>244</v>
      </c>
      <c r="C67" s="34" t="s">
        <v>202</v>
      </c>
      <c r="D67" s="39"/>
      <c r="E67" s="39"/>
      <c r="F67" s="39"/>
      <c r="G67" s="56"/>
    </row>
    <row r="68" spans="1:7" s="6" customFormat="1" hidden="1" outlineLevel="1">
      <c r="A68" s="34"/>
      <c r="B68" s="35" t="s">
        <v>241</v>
      </c>
      <c r="C68" s="34" t="s">
        <v>202</v>
      </c>
      <c r="D68" s="39"/>
      <c r="E68" s="39"/>
      <c r="F68" s="39"/>
      <c r="G68" s="56"/>
    </row>
    <row r="69" spans="1:7" s="6" customFormat="1" hidden="1" outlineLevel="1">
      <c r="A69" s="34"/>
      <c r="B69" s="35" t="s">
        <v>242</v>
      </c>
      <c r="C69" s="34" t="s">
        <v>202</v>
      </c>
      <c r="D69" s="39"/>
      <c r="E69" s="39"/>
      <c r="F69" s="39"/>
      <c r="G69" s="56"/>
    </row>
    <row r="70" spans="1:7" s="6" customFormat="1" ht="38.25" hidden="1" outlineLevel="1">
      <c r="A70" s="34" t="s">
        <v>253</v>
      </c>
      <c r="B70" s="35" t="s">
        <v>254</v>
      </c>
      <c r="C70" s="34" t="s">
        <v>202</v>
      </c>
      <c r="D70" s="39"/>
      <c r="E70" s="39"/>
      <c r="F70" s="39"/>
      <c r="G70" s="56"/>
    </row>
    <row r="71" spans="1:7" s="6" customFormat="1" hidden="1" outlineLevel="1">
      <c r="A71" s="34" t="s">
        <v>255</v>
      </c>
      <c r="B71" s="35" t="s">
        <v>240</v>
      </c>
      <c r="C71" s="34" t="s">
        <v>202</v>
      </c>
      <c r="D71" s="39"/>
      <c r="E71" s="39"/>
      <c r="F71" s="39"/>
      <c r="G71" s="56"/>
    </row>
    <row r="72" spans="1:7" s="6" customFormat="1" hidden="1" outlineLevel="1">
      <c r="A72" s="34"/>
      <c r="B72" s="35" t="s">
        <v>241</v>
      </c>
      <c r="C72" s="34" t="s">
        <v>202</v>
      </c>
      <c r="D72" s="39"/>
      <c r="E72" s="39"/>
      <c r="F72" s="39"/>
      <c r="G72" s="56"/>
    </row>
    <row r="73" spans="1:7" s="6" customFormat="1" hidden="1" outlineLevel="1">
      <c r="A73" s="34"/>
      <c r="B73" s="35" t="s">
        <v>242</v>
      </c>
      <c r="C73" s="34" t="s">
        <v>202</v>
      </c>
      <c r="D73" s="39"/>
      <c r="E73" s="39"/>
      <c r="F73" s="39"/>
      <c r="G73" s="56"/>
    </row>
    <row r="74" spans="1:7" s="6" customFormat="1" hidden="1" outlineLevel="1">
      <c r="A74" s="34" t="s">
        <v>256</v>
      </c>
      <c r="B74" s="35" t="s">
        <v>244</v>
      </c>
      <c r="C74" s="34" t="s">
        <v>202</v>
      </c>
      <c r="D74" s="39"/>
      <c r="E74" s="39"/>
      <c r="F74" s="39"/>
      <c r="G74" s="56"/>
    </row>
    <row r="75" spans="1:7" s="6" customFormat="1" hidden="1" outlineLevel="1">
      <c r="A75" s="34"/>
      <c r="B75" s="35" t="s">
        <v>241</v>
      </c>
      <c r="C75" s="34" t="s">
        <v>202</v>
      </c>
      <c r="D75" s="39"/>
      <c r="E75" s="39"/>
      <c r="F75" s="39"/>
      <c r="G75" s="56"/>
    </row>
    <row r="76" spans="1:7" s="6" customFormat="1" hidden="1" outlineLevel="1">
      <c r="A76" s="34"/>
      <c r="B76" s="35" t="s">
        <v>242</v>
      </c>
      <c r="C76" s="34" t="s">
        <v>202</v>
      </c>
      <c r="D76" s="39"/>
      <c r="E76" s="39"/>
      <c r="F76" s="39"/>
      <c r="G76" s="56"/>
    </row>
    <row r="77" spans="1:7" s="6" customFormat="1" ht="51" hidden="1" outlineLevel="1">
      <c r="A77" s="34" t="s">
        <v>257</v>
      </c>
      <c r="B77" s="35" t="s">
        <v>258</v>
      </c>
      <c r="C77" s="34" t="s">
        <v>202</v>
      </c>
      <c r="D77" s="39"/>
      <c r="E77" s="39"/>
      <c r="F77" s="39"/>
      <c r="G77" s="56"/>
    </row>
    <row r="78" spans="1:7" s="6" customFormat="1" hidden="1" outlineLevel="1">
      <c r="A78" s="34" t="s">
        <v>259</v>
      </c>
      <c r="B78" s="35" t="s">
        <v>240</v>
      </c>
      <c r="C78" s="34" t="s">
        <v>202</v>
      </c>
      <c r="D78" s="39"/>
      <c r="E78" s="39"/>
      <c r="F78" s="39"/>
      <c r="G78" s="56"/>
    </row>
    <row r="79" spans="1:7" s="6" customFormat="1" hidden="1" outlineLevel="1">
      <c r="A79" s="34"/>
      <c r="B79" s="35" t="s">
        <v>241</v>
      </c>
      <c r="C79" s="34" t="s">
        <v>202</v>
      </c>
      <c r="D79" s="39"/>
      <c r="E79" s="39"/>
      <c r="F79" s="39"/>
      <c r="G79" s="56"/>
    </row>
    <row r="80" spans="1:7" s="6" customFormat="1" hidden="1" outlineLevel="1">
      <c r="A80" s="34"/>
      <c r="B80" s="35" t="s">
        <v>242</v>
      </c>
      <c r="C80" s="34" t="s">
        <v>202</v>
      </c>
      <c r="D80" s="39"/>
      <c r="E80" s="39"/>
      <c r="F80" s="39"/>
      <c r="G80" s="56"/>
    </row>
    <row r="81" spans="1:7" s="6" customFormat="1" hidden="1" outlineLevel="1">
      <c r="A81" s="34" t="s">
        <v>260</v>
      </c>
      <c r="B81" s="35" t="s">
        <v>244</v>
      </c>
      <c r="C81" s="34" t="s">
        <v>202</v>
      </c>
      <c r="D81" s="39"/>
      <c r="E81" s="39"/>
      <c r="F81" s="39"/>
      <c r="G81" s="56"/>
    </row>
    <row r="82" spans="1:7" s="6" customFormat="1" hidden="1" outlineLevel="1">
      <c r="A82" s="34"/>
      <c r="B82" s="35" t="s">
        <v>241</v>
      </c>
      <c r="C82" s="34" t="s">
        <v>202</v>
      </c>
      <c r="D82" s="39"/>
      <c r="E82" s="39"/>
      <c r="F82" s="39"/>
      <c r="G82" s="56"/>
    </row>
    <row r="83" spans="1:7" s="6" customFormat="1" hidden="1" outlineLevel="1">
      <c r="A83" s="34"/>
      <c r="B83" s="35" t="s">
        <v>242</v>
      </c>
      <c r="C83" s="34" t="s">
        <v>202</v>
      </c>
      <c r="D83" s="39"/>
      <c r="E83" s="39"/>
      <c r="F83" s="39"/>
      <c r="G83" s="56"/>
    </row>
    <row r="84" spans="1:7" s="6" customFormat="1" hidden="1" outlineLevel="1">
      <c r="A84" s="34" t="s">
        <v>261</v>
      </c>
      <c r="B84" s="35" t="s">
        <v>262</v>
      </c>
      <c r="C84" s="34" t="s">
        <v>202</v>
      </c>
      <c r="D84" s="39"/>
      <c r="E84" s="39"/>
      <c r="F84" s="39"/>
      <c r="G84" s="56"/>
    </row>
    <row r="85" spans="1:7" s="6" customFormat="1" hidden="1" outlineLevel="1">
      <c r="A85" s="34" t="s">
        <v>263</v>
      </c>
      <c r="B85" s="35" t="s">
        <v>240</v>
      </c>
      <c r="C85" s="34" t="s">
        <v>202</v>
      </c>
      <c r="D85" s="39"/>
      <c r="E85" s="39"/>
      <c r="F85" s="39"/>
      <c r="G85" s="56"/>
    </row>
    <row r="86" spans="1:7" s="6" customFormat="1" hidden="1" outlineLevel="1">
      <c r="A86" s="34"/>
      <c r="B86" s="35" t="s">
        <v>241</v>
      </c>
      <c r="C86" s="34" t="s">
        <v>202</v>
      </c>
      <c r="D86" s="39"/>
      <c r="E86" s="39"/>
      <c r="F86" s="39"/>
      <c r="G86" s="56"/>
    </row>
    <row r="87" spans="1:7" s="6" customFormat="1" hidden="1" outlineLevel="1">
      <c r="A87" s="34"/>
      <c r="B87" s="35" t="s">
        <v>242</v>
      </c>
      <c r="C87" s="34" t="s">
        <v>202</v>
      </c>
      <c r="D87" s="39"/>
      <c r="E87" s="39"/>
      <c r="F87" s="39"/>
      <c r="G87" s="56"/>
    </row>
    <row r="88" spans="1:7" s="6" customFormat="1" hidden="1" outlineLevel="1">
      <c r="A88" s="34" t="s">
        <v>264</v>
      </c>
      <c r="B88" s="35" t="s">
        <v>244</v>
      </c>
      <c r="C88" s="34" t="s">
        <v>202</v>
      </c>
      <c r="D88" s="39"/>
      <c r="E88" s="39"/>
      <c r="F88" s="39"/>
      <c r="G88" s="56"/>
    </row>
    <row r="89" spans="1:7" s="6" customFormat="1" hidden="1" outlineLevel="1">
      <c r="A89" s="34"/>
      <c r="B89" s="35" t="s">
        <v>241</v>
      </c>
      <c r="C89" s="34" t="s">
        <v>202</v>
      </c>
      <c r="D89" s="39"/>
      <c r="E89" s="39"/>
      <c r="F89" s="39"/>
      <c r="G89" s="56"/>
    </row>
    <row r="90" spans="1:7" s="6" customFormat="1" hidden="1" outlineLevel="1">
      <c r="A90" s="34"/>
      <c r="B90" s="35" t="s">
        <v>242</v>
      </c>
      <c r="C90" s="34" t="s">
        <v>202</v>
      </c>
      <c r="D90" s="39"/>
      <c r="E90" s="39"/>
      <c r="F90" s="39"/>
      <c r="G90" s="56"/>
    </row>
    <row r="91" spans="1:7" s="6" customFormat="1" hidden="1" outlineLevel="1">
      <c r="A91" s="34" t="s">
        <v>265</v>
      </c>
      <c r="B91" s="35" t="s">
        <v>266</v>
      </c>
      <c r="C91" s="34" t="s">
        <v>202</v>
      </c>
      <c r="D91" s="39"/>
      <c r="E91" s="39"/>
      <c r="F91" s="39"/>
      <c r="G91" s="56"/>
    </row>
    <row r="92" spans="1:7" s="6" customFormat="1" hidden="1" outlineLevel="1">
      <c r="A92" s="34" t="s">
        <v>267</v>
      </c>
      <c r="B92" s="35" t="s">
        <v>240</v>
      </c>
      <c r="C92" s="34" t="s">
        <v>202</v>
      </c>
      <c r="D92" s="39"/>
      <c r="E92" s="39"/>
      <c r="F92" s="39"/>
      <c r="G92" s="56"/>
    </row>
    <row r="93" spans="1:7" s="6" customFormat="1" hidden="1" outlineLevel="1">
      <c r="A93" s="34"/>
      <c r="B93" s="35" t="s">
        <v>241</v>
      </c>
      <c r="C93" s="34" t="s">
        <v>202</v>
      </c>
      <c r="D93" s="39"/>
      <c r="E93" s="39"/>
      <c r="F93" s="39"/>
      <c r="G93" s="56"/>
    </row>
    <row r="94" spans="1:7" s="6" customFormat="1" hidden="1" outlineLevel="1">
      <c r="A94" s="34"/>
      <c r="B94" s="35" t="s">
        <v>242</v>
      </c>
      <c r="C94" s="34" t="s">
        <v>202</v>
      </c>
      <c r="D94" s="39"/>
      <c r="E94" s="39"/>
      <c r="F94" s="39"/>
      <c r="G94" s="56"/>
    </row>
    <row r="95" spans="1:7" s="6" customFormat="1" hidden="1" outlineLevel="1">
      <c r="A95" s="34" t="s">
        <v>268</v>
      </c>
      <c r="B95" s="35" t="s">
        <v>244</v>
      </c>
      <c r="C95" s="34" t="s">
        <v>202</v>
      </c>
      <c r="D95" s="39"/>
      <c r="E95" s="39"/>
      <c r="F95" s="39"/>
      <c r="G95" s="56"/>
    </row>
    <row r="96" spans="1:7" s="6" customFormat="1" hidden="1" outlineLevel="1">
      <c r="A96" s="34"/>
      <c r="B96" s="35" t="s">
        <v>241</v>
      </c>
      <c r="C96" s="34" t="s">
        <v>202</v>
      </c>
      <c r="D96" s="39"/>
      <c r="E96" s="39"/>
      <c r="F96" s="39"/>
      <c r="G96" s="56"/>
    </row>
    <row r="97" spans="1:7" s="6" customFormat="1" hidden="1" outlineLevel="1">
      <c r="A97" s="34"/>
      <c r="B97" s="35" t="s">
        <v>242</v>
      </c>
      <c r="C97" s="34" t="s">
        <v>202</v>
      </c>
      <c r="D97" s="39"/>
      <c r="E97" s="39"/>
      <c r="F97" s="39"/>
      <c r="G97" s="56"/>
    </row>
    <row r="98" spans="1:7" s="6" customFormat="1" ht="38.25" hidden="1" outlineLevel="1">
      <c r="A98" s="34" t="s">
        <v>182</v>
      </c>
      <c r="B98" s="35" t="s">
        <v>269</v>
      </c>
      <c r="C98" s="34" t="s">
        <v>202</v>
      </c>
      <c r="D98" s="39"/>
      <c r="E98" s="39"/>
      <c r="F98" s="39"/>
      <c r="G98" s="56"/>
    </row>
    <row r="99" spans="1:7" s="6" customFormat="1" hidden="1" outlineLevel="1">
      <c r="A99" s="34"/>
      <c r="B99" s="35" t="s">
        <v>270</v>
      </c>
      <c r="C99" s="34" t="s">
        <v>202</v>
      </c>
      <c r="D99" s="39"/>
      <c r="E99" s="39"/>
      <c r="F99" s="39"/>
      <c r="G99" s="56"/>
    </row>
    <row r="100" spans="1:7" s="6" customFormat="1" hidden="1" outlineLevel="1">
      <c r="A100" s="34"/>
      <c r="B100" s="35" t="s">
        <v>241</v>
      </c>
      <c r="C100" s="34" t="s">
        <v>202</v>
      </c>
      <c r="D100" s="39"/>
      <c r="E100" s="39"/>
      <c r="F100" s="39"/>
      <c r="G100" s="56"/>
    </row>
    <row r="101" spans="1:7" s="6" customFormat="1" hidden="1" outlineLevel="1">
      <c r="A101" s="34"/>
      <c r="B101" s="35" t="s">
        <v>242</v>
      </c>
      <c r="C101" s="34" t="s">
        <v>202</v>
      </c>
      <c r="D101" s="39"/>
      <c r="E101" s="39"/>
      <c r="F101" s="39"/>
      <c r="G101" s="56"/>
    </row>
    <row r="102" spans="1:7" s="6" customFormat="1" hidden="1" outlineLevel="1">
      <c r="A102" s="34"/>
      <c r="B102" s="35" t="s">
        <v>271</v>
      </c>
      <c r="C102" s="34" t="s">
        <v>202</v>
      </c>
      <c r="D102" s="39"/>
      <c r="E102" s="39"/>
      <c r="F102" s="39"/>
      <c r="G102" s="56"/>
    </row>
    <row r="103" spans="1:7" s="6" customFormat="1" hidden="1" outlineLevel="1">
      <c r="A103" s="34"/>
      <c r="B103" s="35" t="s">
        <v>241</v>
      </c>
      <c r="C103" s="34" t="s">
        <v>202</v>
      </c>
      <c r="D103" s="39"/>
      <c r="E103" s="39"/>
      <c r="F103" s="39"/>
      <c r="G103" s="56"/>
    </row>
    <row r="104" spans="1:7" s="6" customFormat="1" hidden="1" outlineLevel="1">
      <c r="A104" s="34"/>
      <c r="B104" s="35" t="s">
        <v>242</v>
      </c>
      <c r="C104" s="34" t="s">
        <v>202</v>
      </c>
      <c r="D104" s="39"/>
      <c r="E104" s="39"/>
      <c r="F104" s="39"/>
      <c r="G104" s="56"/>
    </row>
    <row r="105" spans="1:7" s="6" customFormat="1" hidden="1" outlineLevel="1">
      <c r="A105" s="34"/>
      <c r="B105" s="35" t="s">
        <v>272</v>
      </c>
      <c r="C105" s="34" t="s">
        <v>202</v>
      </c>
      <c r="D105" s="39"/>
      <c r="E105" s="39"/>
      <c r="F105" s="39"/>
      <c r="G105" s="56"/>
    </row>
    <row r="106" spans="1:7" s="6" customFormat="1" hidden="1" outlineLevel="1">
      <c r="A106" s="34"/>
      <c r="B106" s="35" t="s">
        <v>241</v>
      </c>
      <c r="C106" s="34" t="s">
        <v>202</v>
      </c>
      <c r="D106" s="39"/>
      <c r="E106" s="39"/>
      <c r="F106" s="39"/>
      <c r="G106" s="56"/>
    </row>
    <row r="107" spans="1:7" s="6" customFormat="1" hidden="1" outlineLevel="1">
      <c r="A107" s="34"/>
      <c r="B107" s="35" t="s">
        <v>242</v>
      </c>
      <c r="C107" s="34" t="s">
        <v>202</v>
      </c>
      <c r="D107" s="39"/>
      <c r="E107" s="39"/>
      <c r="F107" s="39"/>
      <c r="G107" s="56"/>
    </row>
    <row r="108" spans="1:7" s="6" customFormat="1" ht="38.25" hidden="1" outlineLevel="1">
      <c r="A108" s="34" t="s">
        <v>184</v>
      </c>
      <c r="B108" s="35" t="s">
        <v>273</v>
      </c>
      <c r="C108" s="34" t="s">
        <v>202</v>
      </c>
      <c r="D108" s="39"/>
      <c r="E108" s="39"/>
      <c r="F108" s="39"/>
      <c r="G108" s="56"/>
    </row>
    <row r="109" spans="1:7" s="6" customFormat="1" hidden="1" outlineLevel="1">
      <c r="A109" s="34"/>
      <c r="B109" s="35" t="s">
        <v>274</v>
      </c>
      <c r="C109" s="34" t="s">
        <v>202</v>
      </c>
      <c r="D109" s="39"/>
      <c r="E109" s="39"/>
      <c r="F109" s="39"/>
      <c r="G109" s="56"/>
    </row>
    <row r="110" spans="1:7" s="6" customFormat="1" hidden="1" outlineLevel="1">
      <c r="A110" s="34"/>
      <c r="B110" s="35" t="s">
        <v>275</v>
      </c>
      <c r="C110" s="34" t="s">
        <v>202</v>
      </c>
      <c r="D110" s="39"/>
      <c r="E110" s="39"/>
      <c r="F110" s="39"/>
      <c r="G110" s="56"/>
    </row>
    <row r="111" spans="1:7" s="6" customFormat="1" hidden="1" outlineLevel="1">
      <c r="A111" s="34" t="s">
        <v>75</v>
      </c>
      <c r="B111" s="35" t="s">
        <v>276</v>
      </c>
      <c r="C111" s="34"/>
      <c r="D111" s="39"/>
      <c r="E111" s="39"/>
      <c r="F111" s="39"/>
      <c r="G111" s="56"/>
    </row>
    <row r="112" spans="1:7" s="6" customFormat="1" hidden="1" outlineLevel="1">
      <c r="A112" s="34"/>
      <c r="B112" s="35" t="s">
        <v>213</v>
      </c>
      <c r="C112" s="34"/>
      <c r="D112" s="39"/>
      <c r="E112" s="39"/>
      <c r="F112" s="39"/>
      <c r="G112" s="56"/>
    </row>
    <row r="113" spans="1:7" s="6" customFormat="1" ht="25.5" hidden="1" outlineLevel="1">
      <c r="A113" s="34" t="s">
        <v>189</v>
      </c>
      <c r="B113" s="35" t="s">
        <v>277</v>
      </c>
      <c r="C113" s="34" t="s">
        <v>278</v>
      </c>
      <c r="D113" s="39"/>
      <c r="E113" s="39"/>
      <c r="F113" s="39"/>
      <c r="G113" s="56"/>
    </row>
    <row r="114" spans="1:7" s="6" customFormat="1" ht="38.25" hidden="1" outlineLevel="1">
      <c r="A114" s="34" t="s">
        <v>279</v>
      </c>
      <c r="B114" s="35" t="s">
        <v>280</v>
      </c>
      <c r="C114" s="34" t="s">
        <v>278</v>
      </c>
      <c r="D114" s="39"/>
      <c r="E114" s="39"/>
      <c r="F114" s="39"/>
      <c r="G114" s="56"/>
    </row>
    <row r="115" spans="1:7" s="6" customFormat="1" hidden="1" outlineLevel="1">
      <c r="A115" s="34"/>
      <c r="B115" s="35" t="s">
        <v>270</v>
      </c>
      <c r="C115" s="34" t="s">
        <v>278</v>
      </c>
      <c r="D115" s="39"/>
      <c r="E115" s="39"/>
      <c r="F115" s="39"/>
      <c r="G115" s="56"/>
    </row>
    <row r="116" spans="1:7" s="6" customFormat="1" hidden="1" outlineLevel="1">
      <c r="A116" s="34"/>
      <c r="B116" s="35" t="s">
        <v>271</v>
      </c>
      <c r="C116" s="34" t="s">
        <v>278</v>
      </c>
      <c r="D116" s="39"/>
      <c r="E116" s="39"/>
      <c r="F116" s="39"/>
      <c r="G116" s="56"/>
    </row>
    <row r="117" spans="1:7" s="6" customFormat="1" hidden="1" outlineLevel="1">
      <c r="A117" s="34"/>
      <c r="B117" s="35" t="s">
        <v>272</v>
      </c>
      <c r="C117" s="34" t="s">
        <v>278</v>
      </c>
      <c r="D117" s="39"/>
      <c r="E117" s="39"/>
      <c r="F117" s="39"/>
      <c r="G117" s="56"/>
    </row>
    <row r="118" spans="1:7" s="6" customFormat="1" ht="38.25" hidden="1" outlineLevel="1">
      <c r="A118" s="34" t="s">
        <v>281</v>
      </c>
      <c r="B118" s="35" t="s">
        <v>282</v>
      </c>
      <c r="C118" s="34" t="s">
        <v>278</v>
      </c>
      <c r="D118" s="39"/>
      <c r="E118" s="39"/>
      <c r="F118" s="39"/>
      <c r="G118" s="56"/>
    </row>
    <row r="119" spans="1:7" s="6" customFormat="1" hidden="1" outlineLevel="1">
      <c r="A119" s="34" t="s">
        <v>76</v>
      </c>
      <c r="B119" s="35" t="s">
        <v>283</v>
      </c>
      <c r="C119" s="34"/>
      <c r="D119" s="39"/>
      <c r="E119" s="39"/>
      <c r="F119" s="39"/>
      <c r="G119" s="56"/>
    </row>
    <row r="120" spans="1:7" s="6" customFormat="1" hidden="1" outlineLevel="1">
      <c r="A120" s="34"/>
      <c r="B120" s="35" t="s">
        <v>213</v>
      </c>
      <c r="C120" s="34"/>
      <c r="D120" s="39"/>
      <c r="E120" s="39"/>
      <c r="F120" s="39"/>
      <c r="G120" s="56"/>
    </row>
    <row r="121" spans="1:7" s="6" customFormat="1" ht="25.5" hidden="1" outlineLevel="1">
      <c r="A121" s="34" t="s">
        <v>193</v>
      </c>
      <c r="B121" s="35" t="s">
        <v>284</v>
      </c>
      <c r="C121" s="34" t="s">
        <v>285</v>
      </c>
      <c r="D121" s="39"/>
      <c r="E121" s="39"/>
      <c r="F121" s="39"/>
      <c r="G121" s="56"/>
    </row>
    <row r="122" spans="1:7" s="6" customFormat="1" ht="38.25" hidden="1" outlineLevel="1">
      <c r="A122" s="34" t="s">
        <v>195</v>
      </c>
      <c r="B122" s="35" t="s">
        <v>286</v>
      </c>
      <c r="C122" s="34" t="s">
        <v>285</v>
      </c>
      <c r="D122" s="39"/>
      <c r="E122" s="39"/>
      <c r="F122" s="39"/>
      <c r="G122" s="56"/>
    </row>
    <row r="123" spans="1:7" s="6" customFormat="1" hidden="1" outlineLevel="1">
      <c r="A123" s="34"/>
      <c r="B123" s="35" t="s">
        <v>270</v>
      </c>
      <c r="C123" s="34" t="s">
        <v>285</v>
      </c>
      <c r="D123" s="39"/>
      <c r="E123" s="39"/>
      <c r="F123" s="39"/>
      <c r="G123" s="56"/>
    </row>
    <row r="124" spans="1:7" s="6" customFormat="1" hidden="1" outlineLevel="1">
      <c r="A124" s="34"/>
      <c r="B124" s="35" t="s">
        <v>271</v>
      </c>
      <c r="C124" s="34" t="s">
        <v>285</v>
      </c>
      <c r="D124" s="39"/>
      <c r="E124" s="39"/>
      <c r="F124" s="39"/>
      <c r="G124" s="56"/>
    </row>
    <row r="125" spans="1:7" s="6" customFormat="1" hidden="1" outlineLevel="1">
      <c r="A125" s="34"/>
      <c r="B125" s="35" t="s">
        <v>272</v>
      </c>
      <c r="C125" s="34" t="s">
        <v>285</v>
      </c>
      <c r="D125" s="39"/>
      <c r="E125" s="39"/>
      <c r="F125" s="39"/>
      <c r="G125" s="56"/>
    </row>
    <row r="126" spans="1:7" s="6" customFormat="1" hidden="1" outlineLevel="1">
      <c r="A126" s="34" t="s">
        <v>78</v>
      </c>
      <c r="B126" s="35" t="s">
        <v>287</v>
      </c>
      <c r="C126" s="34" t="s">
        <v>285</v>
      </c>
      <c r="D126" s="39"/>
      <c r="E126" s="39"/>
      <c r="F126" s="39"/>
      <c r="G126" s="56"/>
    </row>
    <row r="127" spans="1:7" s="6" customFormat="1" hidden="1" outlineLevel="1">
      <c r="A127" s="34" t="s">
        <v>80</v>
      </c>
      <c r="B127" s="35" t="s">
        <v>288</v>
      </c>
      <c r="C127" s="34" t="s">
        <v>86</v>
      </c>
      <c r="D127" s="39"/>
      <c r="E127" s="39"/>
      <c r="F127" s="39"/>
      <c r="G127" s="56"/>
    </row>
    <row r="128" spans="1:7" s="6" customFormat="1" ht="25.5" hidden="1" outlineLevel="1">
      <c r="A128" s="34" t="s">
        <v>83</v>
      </c>
      <c r="B128" s="35" t="s">
        <v>11</v>
      </c>
      <c r="C128" s="34"/>
      <c r="D128" s="39"/>
      <c r="E128" s="39"/>
      <c r="F128" s="39"/>
      <c r="G128" s="56"/>
    </row>
    <row r="129" spans="1:7" s="6" customFormat="1" hidden="1" outlineLevel="1">
      <c r="A129" s="34" t="s">
        <v>289</v>
      </c>
      <c r="B129" s="35" t="s">
        <v>227</v>
      </c>
      <c r="C129" s="34" t="s">
        <v>228</v>
      </c>
      <c r="D129" s="39"/>
      <c r="E129" s="39"/>
      <c r="F129" s="39"/>
      <c r="G129" s="56"/>
    </row>
    <row r="130" spans="1:7" s="6" customFormat="1" ht="25.5" hidden="1" outlineLevel="1">
      <c r="A130" s="34" t="s">
        <v>290</v>
      </c>
      <c r="B130" s="35" t="s">
        <v>230</v>
      </c>
      <c r="C130" s="65" t="s">
        <v>231</v>
      </c>
      <c r="D130" s="39"/>
      <c r="E130" s="39"/>
      <c r="F130" s="39"/>
      <c r="G130" s="56"/>
    </row>
    <row r="131" spans="1:7" s="6" customFormat="1" ht="25.5" hidden="1" outlineLevel="1">
      <c r="A131" s="34" t="s">
        <v>291</v>
      </c>
      <c r="B131" s="35" t="s">
        <v>233</v>
      </c>
      <c r="C131" s="34"/>
      <c r="D131" s="39"/>
      <c r="E131" s="39"/>
      <c r="F131" s="39"/>
      <c r="G131" s="56"/>
    </row>
    <row r="132" spans="1:7" s="6" customFormat="1" hidden="1" outlineLevel="1">
      <c r="A132" s="34" t="s">
        <v>85</v>
      </c>
      <c r="B132" s="35" t="s">
        <v>292</v>
      </c>
      <c r="C132" s="34" t="s">
        <v>86</v>
      </c>
      <c r="D132" s="39"/>
      <c r="E132" s="39"/>
      <c r="F132" s="39"/>
      <c r="G132" s="56"/>
    </row>
    <row r="133" spans="1:7" s="6" customFormat="1" hidden="1" outlineLevel="1">
      <c r="A133" s="34" t="s">
        <v>90</v>
      </c>
      <c r="B133" s="35" t="s">
        <v>293</v>
      </c>
      <c r="C133" s="34" t="s">
        <v>86</v>
      </c>
      <c r="D133" s="39"/>
      <c r="E133" s="39"/>
      <c r="F133" s="39"/>
      <c r="G133" s="56"/>
    </row>
    <row r="134" spans="1:7" s="6" customFormat="1" hidden="1" outlineLevel="1">
      <c r="A134" s="34" t="s">
        <v>100</v>
      </c>
      <c r="B134" s="35" t="s">
        <v>294</v>
      </c>
      <c r="C134" s="34" t="s">
        <v>86</v>
      </c>
      <c r="D134" s="39"/>
      <c r="E134" s="39"/>
      <c r="F134" s="39"/>
      <c r="G134" s="56"/>
    </row>
    <row r="135" spans="1:7" s="6" customFormat="1" hidden="1" outlineLevel="1">
      <c r="A135" s="34" t="s">
        <v>101</v>
      </c>
      <c r="B135" s="35" t="s">
        <v>187</v>
      </c>
      <c r="C135" s="34" t="s">
        <v>86</v>
      </c>
      <c r="D135" s="39"/>
      <c r="E135" s="39"/>
      <c r="F135" s="39"/>
      <c r="G135" s="56"/>
    </row>
    <row r="136" spans="1:7" s="6" customFormat="1" ht="25.5" hidden="1" outlineLevel="1">
      <c r="A136" s="34" t="s">
        <v>110</v>
      </c>
      <c r="B136" s="35" t="s">
        <v>295</v>
      </c>
      <c r="C136" s="34" t="s">
        <v>296</v>
      </c>
      <c r="D136" s="39"/>
      <c r="E136" s="39"/>
      <c r="F136" s="39"/>
      <c r="G136" s="56"/>
    </row>
    <row r="137" spans="1:7" s="6" customFormat="1" ht="38.25" hidden="1" outlineLevel="1">
      <c r="A137" s="34" t="s">
        <v>115</v>
      </c>
      <c r="B137" s="35" t="s">
        <v>12</v>
      </c>
      <c r="C137" s="34"/>
      <c r="D137" s="39"/>
      <c r="E137" s="39"/>
      <c r="F137" s="39"/>
      <c r="G137" s="56"/>
    </row>
    <row r="138" spans="1:7" s="6" customFormat="1" ht="26.25" customHeight="1" collapsed="1">
      <c r="A138" s="114" t="s">
        <v>297</v>
      </c>
      <c r="B138" s="115"/>
      <c r="C138" s="115"/>
      <c r="D138" s="115"/>
      <c r="E138" s="115"/>
      <c r="F138" s="116"/>
      <c r="G138" s="56"/>
    </row>
    <row r="139" spans="1:7">
      <c r="A139" s="34" t="s">
        <v>74</v>
      </c>
      <c r="B139" s="35" t="s">
        <v>30</v>
      </c>
      <c r="C139" s="34" t="s">
        <v>32</v>
      </c>
      <c r="D139" s="27">
        <f>[25]Год!$H$11</f>
        <v>247</v>
      </c>
      <c r="E139" s="27">
        <f>'[26]0.1'!$I$11</f>
        <v>247</v>
      </c>
      <c r="F139" s="27">
        <f>'[26]0.1'!$L$11</f>
        <v>247</v>
      </c>
    </row>
    <row r="140" spans="1:7" ht="38.25">
      <c r="A140" s="34" t="s">
        <v>75</v>
      </c>
      <c r="B140" s="35" t="s">
        <v>31</v>
      </c>
      <c r="C140" s="34" t="s">
        <v>32</v>
      </c>
      <c r="D140" s="27">
        <f>[25]Год!$H$12-[25]Год!$H$14</f>
        <v>237.99093392990486</v>
      </c>
      <c r="E140" s="27">
        <f>'[26]0.1'!$I$12</f>
        <v>235.95235397745822</v>
      </c>
      <c r="F140" s="27">
        <f>'[26]0.1'!$L$12</f>
        <v>237.24000643663777</v>
      </c>
    </row>
    <row r="141" spans="1:7">
      <c r="A141" s="34" t="s">
        <v>76</v>
      </c>
      <c r="B141" s="35" t="s">
        <v>77</v>
      </c>
      <c r="C141" s="34" t="s">
        <v>138</v>
      </c>
      <c r="D141" s="27">
        <f>'[6]ЧТЭЦ-4 Б1'!$E$7</f>
        <v>1530.22</v>
      </c>
      <c r="E141" s="27">
        <f>'[26]0.1'!$I$13</f>
        <v>1723.2001</v>
      </c>
      <c r="F141" s="27">
        <f>'[26]0.1'!$L$13</f>
        <v>1622.0501666666669</v>
      </c>
    </row>
    <row r="142" spans="1:7">
      <c r="A142" s="34" t="s">
        <v>78</v>
      </c>
      <c r="B142" s="35" t="s">
        <v>79</v>
      </c>
      <c r="C142" s="34" t="s">
        <v>138</v>
      </c>
      <c r="D142" s="27">
        <f>'[6]ЧТЭЦ-4 Б1'!$E$22</f>
        <v>1451.346</v>
      </c>
      <c r="E142" s="27">
        <f>'[26]0.1'!$I$15</f>
        <v>1653.4104</v>
      </c>
      <c r="F142" s="27">
        <f>'[26]0.1'!$L$15</f>
        <v>1536.7106752370651</v>
      </c>
    </row>
    <row r="143" spans="1:7">
      <c r="A143" s="34" t="s">
        <v>80</v>
      </c>
      <c r="B143" s="35" t="s">
        <v>81</v>
      </c>
      <c r="C143" s="34" t="s">
        <v>82</v>
      </c>
      <c r="D143" s="27">
        <f>'[6]ЧТЭЦ-4 Б1'!$E$23</f>
        <v>461.70299999999997</v>
      </c>
      <c r="E143" s="27">
        <f>'[26]0.1'!$I$16</f>
        <v>867.05349999999999</v>
      </c>
      <c r="F143" s="27">
        <f>'[26]0.1'!$L$16</f>
        <v>467.78000000000003</v>
      </c>
    </row>
    <row r="144" spans="1:7">
      <c r="A144" s="34" t="s">
        <v>83</v>
      </c>
      <c r="B144" s="35" t="s">
        <v>84</v>
      </c>
      <c r="C144" s="34" t="s">
        <v>82</v>
      </c>
      <c r="D144" s="27">
        <f>'[6]ЧТЭЦ-4 Б1'!$E$29</f>
        <v>460.67835500000001</v>
      </c>
      <c r="E144" s="27">
        <f>'[26]0.1'!$I$17</f>
        <v>852.22339999999997</v>
      </c>
      <c r="F144" s="27">
        <f>'[26]0.1'!$L$17</f>
        <v>463.55700000000002</v>
      </c>
    </row>
    <row r="145" spans="1:8">
      <c r="A145" s="34" t="s">
        <v>85</v>
      </c>
      <c r="B145" s="35" t="s">
        <v>10</v>
      </c>
      <c r="C145" s="34" t="s">
        <v>86</v>
      </c>
      <c r="D145" s="38"/>
      <c r="E145" s="27">
        <f>'[26]0.1'!$I$43</f>
        <v>1384734.3187798625</v>
      </c>
      <c r="F145" s="27">
        <f>'[26]0.1'!$L$43</f>
        <v>1330065.6937009026</v>
      </c>
    </row>
    <row r="146" spans="1:8">
      <c r="A146" s="34"/>
      <c r="B146" s="35" t="s">
        <v>213</v>
      </c>
      <c r="C146" s="34"/>
      <c r="D146" s="38"/>
      <c r="E146" s="38"/>
      <c r="F146" s="38"/>
    </row>
    <row r="147" spans="1:8">
      <c r="A147" s="34" t="s">
        <v>87</v>
      </c>
      <c r="B147" s="36" t="s">
        <v>13</v>
      </c>
      <c r="C147" s="34" t="s">
        <v>86</v>
      </c>
      <c r="D147" s="38"/>
      <c r="E147" s="27">
        <f>'[26]0.1'!$G$43</f>
        <v>1384734.3187798625</v>
      </c>
      <c r="F147" s="27">
        <f>'[26]0.1'!$J$43</f>
        <v>1330065.6937009026</v>
      </c>
    </row>
    <row r="148" spans="1:8">
      <c r="A148" s="34" t="s">
        <v>88</v>
      </c>
      <c r="B148" s="36" t="s">
        <v>14</v>
      </c>
      <c r="C148" s="34" t="s">
        <v>86</v>
      </c>
      <c r="D148" s="38"/>
      <c r="E148" s="27">
        <f>'[26]0.1'!$H$43</f>
        <v>0</v>
      </c>
      <c r="F148" s="27">
        <f>'[26]0.1'!$K$43</f>
        <v>0</v>
      </c>
    </row>
    <row r="149" spans="1:8" ht="25.5">
      <c r="A149" s="34" t="s">
        <v>89</v>
      </c>
      <c r="B149" s="36" t="s">
        <v>15</v>
      </c>
      <c r="C149" s="34" t="s">
        <v>86</v>
      </c>
      <c r="D149" s="39"/>
      <c r="E149" s="39"/>
      <c r="F149" s="39"/>
    </row>
    <row r="150" spans="1:8">
      <c r="A150" s="34" t="s">
        <v>90</v>
      </c>
      <c r="B150" s="35" t="s">
        <v>91</v>
      </c>
      <c r="C150" s="34" t="s">
        <v>86</v>
      </c>
      <c r="D150" s="27">
        <f>'[6]ЧТЭЦ-4 Б1'!$E$620</f>
        <v>1375362.41444</v>
      </c>
      <c r="E150" s="27">
        <f>'[26]0.1'!$I$31</f>
        <v>1901170.0950057998</v>
      </c>
      <c r="F150" s="27">
        <f>'[26]0.1'!$L$31</f>
        <v>1616292.2657766356</v>
      </c>
      <c r="G150" s="45"/>
      <c r="H150" s="45"/>
    </row>
    <row r="151" spans="1:8">
      <c r="A151" s="34"/>
      <c r="B151" s="35" t="s">
        <v>213</v>
      </c>
      <c r="C151" s="34"/>
      <c r="D151" s="38"/>
      <c r="E151" s="38"/>
      <c r="F151" s="38"/>
    </row>
    <row r="152" spans="1:8">
      <c r="A152" s="34" t="s">
        <v>92</v>
      </c>
      <c r="B152" s="36" t="s">
        <v>93</v>
      </c>
      <c r="C152" s="34" t="s">
        <v>86</v>
      </c>
      <c r="D152" s="27">
        <f>'[6]ЧТЭЦ-4 Б1'!$E$636</f>
        <v>1105806.5289699999</v>
      </c>
      <c r="E152" s="27">
        <f>'[26]0.1'!$I$32</f>
        <v>1382734.0857075376</v>
      </c>
      <c r="F152" s="27">
        <f>'[26]0.1'!$L$32</f>
        <v>1328129.2354042947</v>
      </c>
      <c r="G152" s="45"/>
      <c r="H152" s="45"/>
    </row>
    <row r="153" spans="1:8" ht="25.5">
      <c r="A153" s="34"/>
      <c r="B153" s="36" t="s">
        <v>94</v>
      </c>
      <c r="C153" s="34" t="s">
        <v>33</v>
      </c>
      <c r="D153" s="27">
        <f>'[6]ЧТЭЦ-4 Б1'!$E$32</f>
        <v>211.87334023279143</v>
      </c>
      <c r="E153" s="27">
        <f>'[26]4'!$L$24</f>
        <v>219.3</v>
      </c>
      <c r="F153" s="27">
        <f>'[26]4'!$M$24</f>
        <v>219.3</v>
      </c>
      <c r="G153" s="45"/>
      <c r="H153" s="45"/>
    </row>
    <row r="154" spans="1:8">
      <c r="A154" s="34" t="s">
        <v>95</v>
      </c>
      <c r="B154" s="36" t="s">
        <v>96</v>
      </c>
      <c r="C154" s="34" t="s">
        <v>86</v>
      </c>
      <c r="D154" s="27">
        <f>'[6]ЧТЭЦ-4 Б1'!$E$652</f>
        <v>269555.88546999992</v>
      </c>
      <c r="E154" s="27">
        <f>'[26]0.1'!$I$33</f>
        <v>518436.00929826219</v>
      </c>
      <c r="F154" s="27">
        <f>'[26]0.1'!$L$33</f>
        <v>288163.03037234093</v>
      </c>
    </row>
    <row r="155" spans="1:8">
      <c r="A155" s="34"/>
      <c r="B155" s="36" t="s">
        <v>97</v>
      </c>
      <c r="C155" s="34" t="s">
        <v>98</v>
      </c>
      <c r="D155" s="27">
        <f>'[6]ЧТЭЦ-4 Б1'!$E$36</f>
        <v>162.78213483559782</v>
      </c>
      <c r="E155" s="27">
        <f>'[26]4'!$L$28</f>
        <v>156.9</v>
      </c>
      <c r="F155" s="27">
        <f>'[26]4'!$M$28</f>
        <v>156.89999999999998</v>
      </c>
    </row>
    <row r="156" spans="1:8" ht="25.5">
      <c r="A156" s="34"/>
      <c r="B156" s="7" t="s">
        <v>99</v>
      </c>
      <c r="C156" s="34" t="s">
        <v>29</v>
      </c>
      <c r="D156" s="81" t="s">
        <v>176</v>
      </c>
      <c r="E156" s="59" t="s">
        <v>176</v>
      </c>
      <c r="F156" s="63" t="s">
        <v>176</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51" t="s">
        <v>107</v>
      </c>
      <c r="D160" s="39"/>
      <c r="E160" s="39"/>
      <c r="F160" s="39"/>
    </row>
    <row r="161" spans="1:9" ht="25.5">
      <c r="A161" s="34" t="s">
        <v>108</v>
      </c>
      <c r="B161" s="36" t="s">
        <v>109</v>
      </c>
      <c r="C161" s="34" t="s">
        <v>29</v>
      </c>
      <c r="D161" s="39"/>
      <c r="E161" s="39"/>
      <c r="F161" s="39"/>
      <c r="I161" s="45"/>
    </row>
    <row r="162" spans="1:9">
      <c r="A162" s="34" t="s">
        <v>110</v>
      </c>
      <c r="B162" s="7" t="s">
        <v>111</v>
      </c>
      <c r="C162" s="34" t="s">
        <v>86</v>
      </c>
      <c r="D162" s="66">
        <v>4093838.7616799977</v>
      </c>
      <c r="E162" s="39"/>
      <c r="F162" s="39"/>
      <c r="G162" s="45"/>
      <c r="H162" s="45"/>
      <c r="I162" s="85"/>
    </row>
    <row r="163" spans="1:9">
      <c r="A163" s="34"/>
      <c r="B163" s="35" t="s">
        <v>213</v>
      </c>
      <c r="C163" s="34"/>
      <c r="D163" s="83"/>
      <c r="E163" s="39"/>
      <c r="F163" s="39"/>
      <c r="H163" s="45"/>
      <c r="I163" s="45"/>
    </row>
    <row r="164" spans="1:9">
      <c r="A164" s="34" t="s">
        <v>112</v>
      </c>
      <c r="B164" s="36" t="s">
        <v>17</v>
      </c>
      <c r="C164" s="34" t="s">
        <v>86</v>
      </c>
      <c r="D164" s="66">
        <v>1340229.28308</v>
      </c>
      <c r="E164" s="39"/>
      <c r="F164" s="39"/>
      <c r="H164" s="45"/>
      <c r="I164" s="86"/>
    </row>
    <row r="165" spans="1:9">
      <c r="A165" s="34" t="s">
        <v>113</v>
      </c>
      <c r="B165" s="36" t="s">
        <v>18</v>
      </c>
      <c r="C165" s="34" t="s">
        <v>86</v>
      </c>
      <c r="D165" s="66">
        <v>1665349.6407300001</v>
      </c>
      <c r="E165" s="39"/>
      <c r="F165" s="39"/>
      <c r="H165" s="45"/>
      <c r="I165" s="45"/>
    </row>
    <row r="166" spans="1:9" ht="25.5">
      <c r="A166" s="34" t="s">
        <v>114</v>
      </c>
      <c r="B166" s="36" t="s">
        <v>19</v>
      </c>
      <c r="C166" s="34" t="s">
        <v>86</v>
      </c>
      <c r="D166" s="66">
        <v>664177.82168000005</v>
      </c>
      <c r="E166" s="39"/>
      <c r="F166" s="39"/>
      <c r="H166" s="45"/>
      <c r="I166" s="45"/>
    </row>
    <row r="167" spans="1:9">
      <c r="A167" s="34" t="s">
        <v>157</v>
      </c>
      <c r="B167" s="36" t="s">
        <v>158</v>
      </c>
      <c r="C167" s="34" t="s">
        <v>86</v>
      </c>
      <c r="D167" s="66">
        <v>424082.01618999999</v>
      </c>
      <c r="E167" s="39"/>
      <c r="F167" s="39"/>
    </row>
    <row r="168" spans="1:9">
      <c r="A168" s="34" t="s">
        <v>115</v>
      </c>
      <c r="B168" s="7" t="s">
        <v>116</v>
      </c>
      <c r="C168" s="34" t="s">
        <v>86</v>
      </c>
      <c r="D168" s="84"/>
      <c r="E168" s="39"/>
      <c r="F168" s="39"/>
    </row>
    <row r="169" spans="1:9">
      <c r="A169" s="34"/>
      <c r="B169" s="35" t="s">
        <v>213</v>
      </c>
      <c r="C169" s="34"/>
      <c r="D169" s="38"/>
      <c r="E169" s="39"/>
      <c r="F169" s="39"/>
    </row>
    <row r="170" spans="1:9">
      <c r="A170" s="34" t="s">
        <v>117</v>
      </c>
      <c r="B170" s="36" t="s">
        <v>20</v>
      </c>
      <c r="C170" s="34" t="s">
        <v>86</v>
      </c>
      <c r="D170" s="39"/>
      <c r="E170" s="39"/>
      <c r="F170" s="39"/>
    </row>
    <row r="171" spans="1:9">
      <c r="A171" s="34" t="s">
        <v>118</v>
      </c>
      <c r="B171" s="36" t="s">
        <v>36</v>
      </c>
      <c r="C171" s="34" t="s">
        <v>86</v>
      </c>
      <c r="D171" s="39"/>
      <c r="E171" s="39"/>
      <c r="F171" s="39"/>
    </row>
    <row r="172" spans="1:9">
      <c r="A172" s="34" t="s">
        <v>119</v>
      </c>
      <c r="B172" s="7" t="s">
        <v>120</v>
      </c>
      <c r="C172" s="34" t="s">
        <v>86</v>
      </c>
      <c r="D172" s="39"/>
      <c r="E172" s="39"/>
      <c r="F172" s="39"/>
    </row>
    <row r="173" spans="1:9">
      <c r="A173" s="34"/>
      <c r="B173" s="35" t="s">
        <v>213</v>
      </c>
      <c r="C173" s="34"/>
      <c r="D173" s="38"/>
      <c r="E173" s="39"/>
      <c r="F173" s="39"/>
    </row>
    <row r="174" spans="1:9">
      <c r="A174" s="34" t="s">
        <v>121</v>
      </c>
      <c r="B174" s="36" t="s">
        <v>17</v>
      </c>
      <c r="C174" s="34" t="s">
        <v>86</v>
      </c>
      <c r="D174" s="39"/>
      <c r="E174" s="39"/>
      <c r="F174" s="39"/>
    </row>
    <row r="175" spans="1:9">
      <c r="A175" s="34" t="s">
        <v>122</v>
      </c>
      <c r="B175" s="36" t="s">
        <v>18</v>
      </c>
      <c r="C175" s="34" t="s">
        <v>86</v>
      </c>
      <c r="D175" s="39"/>
      <c r="E175" s="39"/>
      <c r="F175" s="39"/>
    </row>
    <row r="176" spans="1:9"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Титульный!$C$16</f>
        <v>Челябинская ТЭЦ-4 (БЛ 1)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52" t="s">
        <v>241</v>
      </c>
      <c r="E9" s="52" t="s">
        <v>242</v>
      </c>
      <c r="F9" s="52" t="s">
        <v>241</v>
      </c>
      <c r="G9" s="52" t="s">
        <v>242</v>
      </c>
      <c r="H9" s="52" t="s">
        <v>241</v>
      </c>
      <c r="I9" s="52"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51" t="s">
        <v>140</v>
      </c>
      <c r="B28" s="35" t="s">
        <v>141</v>
      </c>
      <c r="C28" s="65" t="s">
        <v>322</v>
      </c>
      <c r="D28" s="27">
        <f>'[8]Утв. тарифы на ЭЭ и ЭМ'!$D$19</f>
        <v>885.01</v>
      </c>
      <c r="E28" s="27">
        <f>'[8]Утв. тарифы на ЭЭ и ЭМ'!$E$19</f>
        <v>897.43</v>
      </c>
      <c r="F28" s="27">
        <f>G28</f>
        <v>837.50188022275802</v>
      </c>
      <c r="G28" s="27">
        <f>'[26]0.1'!$G$20</f>
        <v>837.50188022275802</v>
      </c>
      <c r="H28" s="123">
        <f>'[26]0.1'!$L$20</f>
        <v>865.52772433608311</v>
      </c>
      <c r="I28" s="124"/>
    </row>
    <row r="29" spans="1:9" ht="12.75" customHeight="1">
      <c r="A29" s="51"/>
      <c r="B29" s="43" t="s">
        <v>153</v>
      </c>
      <c r="C29" s="65" t="s">
        <v>322</v>
      </c>
      <c r="D29" s="27">
        <f>('[6]ЧТЭЦ-4 Б1'!$F$636+'[6]ЧТЭЦ-4 Б1'!$G$636+'[6]ЧТЭЦ-4 Б1'!$H$636+'[6]ЧТЭЦ-4 Б1'!$J$636+'[6]ЧТЭЦ-4 Б1'!$K$636+'[6]ЧТЭЦ-4 Б1'!$L$636)/('[6]ЧТЭЦ-4 Б1'!$F$22+'[6]ЧТЭЦ-4 Б1'!$G$22+'[6]ЧТЭЦ-4 Б1'!$H$22+'[6]ЧТЭЦ-4 Б1'!$J$22+'[6]ЧТЭЦ-4 Б1'!$K$22+'[6]ЧТЭЦ-4 Б1'!$L$22)</f>
        <v>751.35055436116886</v>
      </c>
      <c r="E29" s="27">
        <f>('[6]ЧТЭЦ-4 Б1'!$N$636+'[6]ЧТЭЦ-4 Б1'!$O$636+'[6]ЧТЭЦ-4 Б1'!$P$636+'[6]ЧТЭЦ-4 Б1'!$R$636+'[6]ЧТЭЦ-4 Б1'!$S$636+'[6]ЧТЭЦ-4 Б1'!$T$636)/('[6]ЧТЭЦ-4 Б1'!$N$22+'[6]ЧТЭЦ-4 Б1'!$O$22+'[6]ЧТЭЦ-4 Б1'!$P$22+'[6]ЧТЭЦ-4 Б1'!$R$22+'[6]ЧТЭЦ-4 Б1'!$S$22+'[6]ЧТЭЦ-4 Б1'!$T$22)</f>
        <v>777.51435727104615</v>
      </c>
      <c r="F29" s="27">
        <f>'[26]2.2'!$G$170*0+G29</f>
        <v>836.29211822275795</v>
      </c>
      <c r="G29" s="27">
        <f>'[26]2.1'!$G$170</f>
        <v>836.29211822275795</v>
      </c>
      <c r="H29" s="123">
        <f>'[26]2'!$G$170</f>
        <v>864.26759233608311</v>
      </c>
      <c r="I29" s="124"/>
    </row>
    <row r="30" spans="1:9" ht="25.5">
      <c r="A30" s="51" t="s">
        <v>142</v>
      </c>
      <c r="B30" s="35" t="s">
        <v>143</v>
      </c>
      <c r="C30" s="65" t="s">
        <v>323</v>
      </c>
      <c r="D30" s="42"/>
      <c r="E30" s="42"/>
      <c r="F30" s="42"/>
      <c r="G30" s="42"/>
      <c r="H30" s="42"/>
      <c r="I30" s="42"/>
    </row>
    <row r="31" spans="1:9" ht="27.75" customHeight="1">
      <c r="A31" s="51" t="s">
        <v>144</v>
      </c>
      <c r="B31" s="35" t="s">
        <v>156</v>
      </c>
      <c r="C31" s="34" t="s">
        <v>320</v>
      </c>
      <c r="D31" s="42"/>
      <c r="E31" s="42"/>
      <c r="F31" s="42"/>
      <c r="G31" s="42"/>
      <c r="H31" s="42"/>
      <c r="I31" s="42"/>
    </row>
    <row r="32" spans="1:9" ht="26.25" customHeight="1">
      <c r="A32" s="51"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51" t="s">
        <v>146</v>
      </c>
      <c r="B33" s="44" t="s">
        <v>42</v>
      </c>
      <c r="C33" s="34" t="s">
        <v>320</v>
      </c>
      <c r="D33" s="42"/>
      <c r="E33" s="42"/>
      <c r="F33" s="42"/>
      <c r="G33" s="42"/>
      <c r="H33" s="42"/>
      <c r="I33" s="42"/>
    </row>
    <row r="34" spans="1:9" ht="12.75" customHeight="1">
      <c r="A34" s="51"/>
      <c r="B34" s="36" t="s">
        <v>43</v>
      </c>
      <c r="C34" s="34" t="s">
        <v>320</v>
      </c>
      <c r="D34" s="42"/>
      <c r="E34" s="42"/>
      <c r="F34" s="42"/>
      <c r="G34" s="42"/>
      <c r="H34" s="42"/>
      <c r="I34" s="42"/>
    </row>
    <row r="35" spans="1:9" ht="12.75" customHeight="1">
      <c r="A35" s="51"/>
      <c r="B35" s="36" t="s">
        <v>44</v>
      </c>
      <c r="C35" s="34" t="s">
        <v>320</v>
      </c>
      <c r="D35" s="42"/>
      <c r="E35" s="42"/>
      <c r="F35" s="42"/>
      <c r="G35" s="42"/>
      <c r="H35" s="42"/>
      <c r="I35" s="42"/>
    </row>
    <row r="36" spans="1:9" ht="12.75" customHeight="1">
      <c r="A36" s="51"/>
      <c r="B36" s="36" t="s">
        <v>45</v>
      </c>
      <c r="C36" s="34" t="s">
        <v>320</v>
      </c>
      <c r="D36" s="42"/>
      <c r="E36" s="42"/>
      <c r="F36" s="42"/>
      <c r="G36" s="42"/>
      <c r="H36" s="42"/>
      <c r="I36" s="42"/>
    </row>
    <row r="37" spans="1:9" ht="12.75" customHeight="1">
      <c r="A37" s="51"/>
      <c r="B37" s="36" t="s">
        <v>46</v>
      </c>
      <c r="C37" s="34" t="s">
        <v>320</v>
      </c>
      <c r="D37" s="42"/>
      <c r="E37" s="42"/>
      <c r="F37" s="42"/>
      <c r="G37" s="42"/>
      <c r="H37" s="42"/>
      <c r="I37" s="42"/>
    </row>
    <row r="38" spans="1:9" ht="12.75" customHeight="1">
      <c r="A38" s="51" t="s">
        <v>147</v>
      </c>
      <c r="B38" s="44" t="s">
        <v>47</v>
      </c>
      <c r="C38" s="34" t="s">
        <v>320</v>
      </c>
      <c r="D38" s="42"/>
      <c r="E38" s="42"/>
      <c r="F38" s="42"/>
      <c r="G38" s="42"/>
      <c r="H38" s="42"/>
      <c r="I38" s="42"/>
    </row>
    <row r="39" spans="1:9" ht="12.75" customHeight="1">
      <c r="A39" s="51" t="s">
        <v>148</v>
      </c>
      <c r="B39" s="35" t="s">
        <v>48</v>
      </c>
      <c r="C39" s="34" t="s">
        <v>29</v>
      </c>
      <c r="D39" s="42"/>
      <c r="E39" s="42"/>
      <c r="F39" s="42"/>
      <c r="G39" s="42"/>
      <c r="H39" s="42"/>
      <c r="I39" s="42"/>
    </row>
    <row r="40" spans="1:9" ht="25.5" customHeight="1">
      <c r="A40" s="51" t="s">
        <v>149</v>
      </c>
      <c r="B40" s="36" t="s">
        <v>49</v>
      </c>
      <c r="C40" s="51" t="s">
        <v>321</v>
      </c>
      <c r="D40" s="42"/>
      <c r="E40" s="42"/>
      <c r="F40" s="42"/>
      <c r="G40" s="42"/>
      <c r="H40" s="42"/>
      <c r="I40" s="42"/>
    </row>
    <row r="41" spans="1:9" ht="12.75" customHeight="1">
      <c r="A41" s="51" t="s">
        <v>150</v>
      </c>
      <c r="B41" s="44" t="s">
        <v>50</v>
      </c>
      <c r="C41" s="34" t="s">
        <v>320</v>
      </c>
      <c r="D41" s="42"/>
      <c r="E41" s="42"/>
      <c r="F41" s="42"/>
      <c r="G41" s="42"/>
      <c r="H41" s="42"/>
      <c r="I41" s="42"/>
    </row>
    <row r="42" spans="1:9" ht="25.5">
      <c r="A42" s="51" t="s">
        <v>151</v>
      </c>
      <c r="B42" s="35" t="s">
        <v>51</v>
      </c>
      <c r="C42" s="65" t="s">
        <v>324</v>
      </c>
      <c r="D42" s="42"/>
      <c r="E42" s="42"/>
      <c r="F42" s="42"/>
      <c r="G42" s="42"/>
      <c r="H42" s="42"/>
      <c r="I42" s="42"/>
    </row>
    <row r="43" spans="1:9" ht="25.5">
      <c r="A43" s="51"/>
      <c r="B43" s="36" t="s">
        <v>52</v>
      </c>
      <c r="C43" s="65" t="s">
        <v>324</v>
      </c>
      <c r="D43" s="27">
        <f>'ЧТЭЦ-1 ДМ_П5'!D43</f>
        <v>31.74</v>
      </c>
      <c r="E43" s="27">
        <f>'ЧТЭЦ-1 ДМ_П5'!E43</f>
        <v>31.74</v>
      </c>
      <c r="F43" s="27">
        <f>'ЧТЭЦ-1 ДМ_П5'!F43</f>
        <v>31.74</v>
      </c>
      <c r="G43" s="27">
        <f>'ЧТЭЦ-1 ДМ_П5'!G43</f>
        <v>100.97</v>
      </c>
      <c r="H43" s="123">
        <f>'ЧТЭЦ-1 ДМ_П5'!H43</f>
        <v>93.111735749123582</v>
      </c>
      <c r="I43" s="125"/>
    </row>
    <row r="44" spans="1:9" ht="25.5">
      <c r="A44" s="51"/>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7">
    <mergeCell ref="H7:I7"/>
    <mergeCell ref="H2:I2"/>
    <mergeCell ref="A46:I46"/>
    <mergeCell ref="A47:I47"/>
    <mergeCell ref="A48:I48"/>
    <mergeCell ref="A4:I4"/>
    <mergeCell ref="A5:I5"/>
    <mergeCell ref="A7:A9"/>
    <mergeCell ref="B7:B9"/>
    <mergeCell ref="C7:C9"/>
    <mergeCell ref="D7:E7"/>
    <mergeCell ref="F7:G7"/>
    <mergeCell ref="A49:I49"/>
    <mergeCell ref="H28:I28"/>
    <mergeCell ref="H29:I29"/>
    <mergeCell ref="H32:I32"/>
    <mergeCell ref="H43:I43"/>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41"/>
  <sheetViews>
    <sheetView zoomScaleNormal="100" workbookViewId="0">
      <selection sqref="A1:C1"/>
    </sheetView>
  </sheetViews>
  <sheetFormatPr defaultRowHeight="12.75"/>
  <cols>
    <col min="1" max="1" width="4.7109375" style="10" customWidth="1"/>
    <col min="2" max="2" width="123.28515625" style="5" customWidth="1"/>
    <col min="3" max="3" width="58.5703125" style="10" customWidth="1"/>
    <col min="4" max="16384" width="9.140625" style="10"/>
  </cols>
  <sheetData>
    <row r="1" spans="1:4">
      <c r="A1" s="110" t="s">
        <v>162</v>
      </c>
      <c r="B1" s="110"/>
      <c r="C1" s="110"/>
    </row>
    <row r="2" spans="1:4" ht="46.5" customHeight="1">
      <c r="A2" s="111"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11"/>
      <c r="C2" s="111"/>
    </row>
    <row r="3" spans="1:4">
      <c r="A3" s="12" t="s">
        <v>59</v>
      </c>
      <c r="B3" s="11">
        <f>Титульный!B5</f>
        <v>2021</v>
      </c>
      <c r="C3" s="11" t="s">
        <v>60</v>
      </c>
    </row>
    <row r="4" spans="1:4" ht="13.5" thickBot="1">
      <c r="A4" s="11"/>
      <c r="B4" s="12"/>
      <c r="C4" s="11"/>
    </row>
    <row r="5" spans="1:4" s="14" customFormat="1" ht="23.25" thickBot="1">
      <c r="A5" s="15">
        <v>1</v>
      </c>
      <c r="B5" s="16" t="s">
        <v>330</v>
      </c>
      <c r="C5" s="62" t="s">
        <v>168</v>
      </c>
      <c r="D5" s="17"/>
    </row>
    <row r="6" spans="1:4" s="14" customFormat="1" ht="11.25">
      <c r="A6" s="106">
        <v>2</v>
      </c>
      <c r="B6" s="103" t="s">
        <v>331</v>
      </c>
      <c r="C6" s="54" t="s">
        <v>335</v>
      </c>
    </row>
    <row r="7" spans="1:4" s="14" customFormat="1" ht="11.25">
      <c r="A7" s="107"/>
      <c r="B7" s="104"/>
      <c r="C7" s="54" t="s">
        <v>26</v>
      </c>
    </row>
    <row r="8" spans="1:4" s="14" customFormat="1" ht="11.25">
      <c r="A8" s="107"/>
      <c r="B8" s="104"/>
      <c r="C8" s="54" t="s">
        <v>28</v>
      </c>
    </row>
    <row r="9" spans="1:4" s="14" customFormat="1" ht="11.25">
      <c r="A9" s="107"/>
      <c r="B9" s="104"/>
      <c r="C9" s="54" t="s">
        <v>24</v>
      </c>
    </row>
    <row r="10" spans="1:4" s="14" customFormat="1" ht="11.25">
      <c r="A10" s="107"/>
      <c r="B10" s="104"/>
      <c r="C10" s="54" t="s">
        <v>21</v>
      </c>
    </row>
    <row r="11" spans="1:4" s="14" customFormat="1" ht="11.25">
      <c r="A11" s="107"/>
      <c r="B11" s="104"/>
      <c r="C11" s="54" t="s">
        <v>25</v>
      </c>
    </row>
    <row r="12" spans="1:4" s="14" customFormat="1" ht="11.25">
      <c r="A12" s="107"/>
      <c r="B12" s="104"/>
      <c r="C12" s="54" t="s">
        <v>38</v>
      </c>
    </row>
    <row r="13" spans="1:4" s="14" customFormat="1" ht="11.25" hidden="1">
      <c r="A13" s="107"/>
      <c r="B13" s="104"/>
      <c r="C13" s="53" t="s">
        <v>27</v>
      </c>
    </row>
    <row r="14" spans="1:4" s="14" customFormat="1" ht="11.25">
      <c r="A14" s="107"/>
      <c r="B14" s="104"/>
      <c r="C14" s="53" t="s">
        <v>171</v>
      </c>
    </row>
    <row r="15" spans="1:4" s="14" customFormat="1" ht="11.25">
      <c r="A15" s="107"/>
      <c r="B15" s="104"/>
      <c r="C15" s="53" t="s">
        <v>172</v>
      </c>
    </row>
    <row r="16" spans="1:4" s="14" customFormat="1" ht="11.25">
      <c r="A16" s="107"/>
      <c r="B16" s="104"/>
      <c r="C16" s="53" t="s">
        <v>173</v>
      </c>
    </row>
    <row r="17" spans="1:3" s="14" customFormat="1" ht="11.25">
      <c r="A17" s="107"/>
      <c r="B17" s="104"/>
      <c r="C17" s="54" t="s">
        <v>23</v>
      </c>
    </row>
    <row r="18" spans="1:3" s="14" customFormat="1" ht="11.25">
      <c r="A18" s="107"/>
      <c r="B18" s="104"/>
      <c r="C18" s="54" t="s">
        <v>39</v>
      </c>
    </row>
    <row r="19" spans="1:3" s="14" customFormat="1" ht="11.25">
      <c r="A19" s="107"/>
      <c r="B19" s="104"/>
      <c r="C19" s="54" t="s">
        <v>22</v>
      </c>
    </row>
    <row r="20" spans="1:3" s="14" customFormat="1" ht="11.25">
      <c r="A20" s="108"/>
      <c r="B20" s="104"/>
      <c r="C20" s="54" t="s">
        <v>61</v>
      </c>
    </row>
    <row r="21" spans="1:3" s="14" customFormat="1" ht="11.25">
      <c r="A21" s="108"/>
      <c r="B21" s="104"/>
      <c r="C21" s="54" t="s">
        <v>62</v>
      </c>
    </row>
    <row r="22" spans="1:3" s="14" customFormat="1" ht="12" thickBot="1">
      <c r="A22" s="109"/>
      <c r="B22" s="105"/>
      <c r="C22" s="55" t="s">
        <v>63</v>
      </c>
    </row>
    <row r="23" spans="1:3" s="14" customFormat="1" ht="11.25">
      <c r="A23" s="97">
        <v>3</v>
      </c>
      <c r="B23" s="100" t="s">
        <v>332</v>
      </c>
      <c r="C23" s="54" t="s">
        <v>335</v>
      </c>
    </row>
    <row r="24" spans="1:3" s="14" customFormat="1" ht="11.25">
      <c r="A24" s="98"/>
      <c r="B24" s="101"/>
      <c r="C24" s="54" t="s">
        <v>26</v>
      </c>
    </row>
    <row r="25" spans="1:3" s="14" customFormat="1" ht="11.25">
      <c r="A25" s="98"/>
      <c r="B25" s="101"/>
      <c r="C25" s="54" t="s">
        <v>28</v>
      </c>
    </row>
    <row r="26" spans="1:3" s="14" customFormat="1" ht="11.25">
      <c r="A26" s="98"/>
      <c r="B26" s="101"/>
      <c r="C26" s="54" t="s">
        <v>24</v>
      </c>
    </row>
    <row r="27" spans="1:3" s="14" customFormat="1" ht="11.25">
      <c r="A27" s="98"/>
      <c r="B27" s="101"/>
      <c r="C27" s="54" t="s">
        <v>21</v>
      </c>
    </row>
    <row r="28" spans="1:3" s="14" customFormat="1" ht="11.25">
      <c r="A28" s="98"/>
      <c r="B28" s="101"/>
      <c r="C28" s="54" t="s">
        <v>25</v>
      </c>
    </row>
    <row r="29" spans="1:3" s="14" customFormat="1" ht="11.25">
      <c r="A29" s="98"/>
      <c r="B29" s="101"/>
      <c r="C29" s="54" t="s">
        <v>38</v>
      </c>
    </row>
    <row r="30" spans="1:3" s="14" customFormat="1" ht="11.25" hidden="1">
      <c r="A30" s="98"/>
      <c r="B30" s="101"/>
      <c r="C30" s="53" t="s">
        <v>27</v>
      </c>
    </row>
    <row r="31" spans="1:3" s="14" customFormat="1" ht="11.25">
      <c r="A31" s="98"/>
      <c r="B31" s="101"/>
      <c r="C31" s="53" t="s">
        <v>171</v>
      </c>
    </row>
    <row r="32" spans="1:3" s="14" customFormat="1" ht="11.25">
      <c r="A32" s="98"/>
      <c r="B32" s="101"/>
      <c r="C32" s="53" t="s">
        <v>172</v>
      </c>
    </row>
    <row r="33" spans="1:3" s="14" customFormat="1" ht="11.25">
      <c r="A33" s="98"/>
      <c r="B33" s="101"/>
      <c r="C33" s="53" t="s">
        <v>173</v>
      </c>
    </row>
    <row r="34" spans="1:3" s="14" customFormat="1" ht="11.25">
      <c r="A34" s="98"/>
      <c r="B34" s="101"/>
      <c r="C34" s="54" t="s">
        <v>23</v>
      </c>
    </row>
    <row r="35" spans="1:3" s="14" customFormat="1" ht="11.25">
      <c r="A35" s="98"/>
      <c r="B35" s="101"/>
      <c r="C35" s="54" t="s">
        <v>39</v>
      </c>
    </row>
    <row r="36" spans="1:3" s="14" customFormat="1" ht="11.25">
      <c r="A36" s="98"/>
      <c r="B36" s="101"/>
      <c r="C36" s="54" t="s">
        <v>22</v>
      </c>
    </row>
    <row r="37" spans="1:3" s="14" customFormat="1" ht="11.25">
      <c r="A37" s="98"/>
      <c r="B37" s="101"/>
      <c r="C37" s="54" t="s">
        <v>61</v>
      </c>
    </row>
    <row r="38" spans="1:3" s="14" customFormat="1" ht="11.25">
      <c r="A38" s="98"/>
      <c r="B38" s="101"/>
      <c r="C38" s="54" t="s">
        <v>62</v>
      </c>
    </row>
    <row r="39" spans="1:3" s="14" customFormat="1" ht="12" thickBot="1">
      <c r="A39" s="99"/>
      <c r="B39" s="102"/>
      <c r="C39" s="55" t="s">
        <v>63</v>
      </c>
    </row>
    <row r="41" spans="1:3">
      <c r="C41" s="22"/>
    </row>
  </sheetData>
  <mergeCells count="6">
    <mergeCell ref="A23:A39"/>
    <mergeCell ref="B23:B39"/>
    <mergeCell ref="B6:B22"/>
    <mergeCell ref="A6:A22"/>
    <mergeCell ref="A1:C1"/>
    <mergeCell ref="A2:C2"/>
  </mergeCells>
  <hyperlinks>
    <hyperlink ref="C6" location="'АТЭЦ ДМ_П4'!A1" display="Аргаяшская ТЭЦ без ДПМ/НВ/ВР (ТГ-6)" xr:uid="{00000000-0004-0000-0100-000000000000}"/>
    <hyperlink ref="C7" location="'АТЭЦ НМ_П4'!A1" display="Аргаяшская ТЭЦ (ТГ 4)" xr:uid="{00000000-0004-0000-0100-000001000000}"/>
    <hyperlink ref="C8" location="'ЧТЭЦ-1 ДМ_П4'!A1" display="Челябинская ТЭЦ-1 без ДПМ/НВ" xr:uid="{00000000-0004-0000-0100-000002000000}"/>
    <hyperlink ref="C9" location="'ЧТЭЦ-1 НМ_П4'!A1" display="Челябинская ТЭЦ-1 (ТГ-10, ТГ-11) НВ" xr:uid="{00000000-0004-0000-0100-000003000000}"/>
    <hyperlink ref="C10" location="'ЧТЭЦ-2_П4'!A1" display="Челябинская ТЭЦ-2" xr:uid="{00000000-0004-0000-0100-000004000000}"/>
    <hyperlink ref="C11" location="'ЧТЭЦ-3 ДМ_П4'!A1" display="Челябинская ТЭЦ-3 без ДПМ/НВ" xr:uid="{00000000-0004-0000-0100-000005000000}"/>
    <hyperlink ref="C12" location="'ЧТЭЦ-3 НМ_П4'!A1" display="Челябинская ТЭЦ-3 (БЛ 3) ДПМ" xr:uid="{00000000-0004-0000-0100-000006000000}"/>
    <hyperlink ref="C13" location="'ЧГРЭС ДМ_П4'!A1" display="Челябинская ГРЭС без ДПМ/НВ" xr:uid="{00000000-0004-0000-0100-000007000000}"/>
    <hyperlink ref="C14" location="'ЧТЭЦ-4 Б1_П4'!Область_печати" display="Челябинская ТЭЦ-4 (БЛ 1) ДПМ" xr:uid="{00000000-0004-0000-0100-000008000000}"/>
    <hyperlink ref="C15" location="'ЧТЭЦ-4 Б2_П4'!Область_печати" display="Челябинская ТЭЦ-4 (БЛ 2) ДПМ" xr:uid="{00000000-0004-0000-0100-000009000000}"/>
    <hyperlink ref="C16" location="'ЧТЭЦ-4 Б3_П4'!Область_печати" display="Челябинская ТЭЦ-4 (БЛ 3) НВ" xr:uid="{00000000-0004-0000-0100-00000A000000}"/>
    <hyperlink ref="C17" location="'ТТЭЦ-1 ДМ_П4'!A1" display="Тюменская ТЭЦ-1 без ДПМ/НВ" xr:uid="{00000000-0004-0000-0100-00000B000000}"/>
    <hyperlink ref="C18" location="'ТТЭЦ-1 НМ_П4'!A1" display="Тюменская ТЭЦ-1 (БЛ 2) ДПМ" xr:uid="{00000000-0004-0000-0100-00000C000000}"/>
    <hyperlink ref="C19" location="'ТТЭЦ-2_П4'!A1" display="Тюменская ТЭЦ-2" xr:uid="{00000000-0004-0000-0100-00000D000000}"/>
    <hyperlink ref="C20" location="'НГРЭС Б1_П4'!A1" display="Няганская ГРЭС (БЛ 1) ДПМ" xr:uid="{00000000-0004-0000-0100-00000E000000}"/>
    <hyperlink ref="C21" location="'НГРЭС Б2_П4'!A1" display="Няганская ГРЭС (БЛ 2) ДПМ" xr:uid="{00000000-0004-0000-0100-00000F000000}"/>
    <hyperlink ref="C22" location="'НГРЭС Б3_П4'!A1" display="Няганская ГРЭС (БЛ 3) ДПМ" xr:uid="{00000000-0004-0000-0100-000010000000}"/>
    <hyperlink ref="C23" location="'АТЭЦ ДМ_П5'!A1" display="Аргаяшская ТЭЦ без ДПМ/НВ/ВР (ТГ-6)" xr:uid="{00000000-0004-0000-0100-000011000000}"/>
    <hyperlink ref="C24" location="'АТЭЦ НМ_П5'!A1" display="Аргаяшская ТЭЦ (ТГ 4)" xr:uid="{00000000-0004-0000-0100-000012000000}"/>
    <hyperlink ref="C25" location="'ЧТЭЦ-1 ДМ_П5'!A1" display="Челябинская ТЭЦ-1 без ДПМ/НВ" xr:uid="{00000000-0004-0000-0100-000013000000}"/>
    <hyperlink ref="C26" location="'ЧТЭЦ-1 НМ_П5'!A1" display="Челябинская ТЭЦ-1 (ТГ-10, ТГ-11) НВ" xr:uid="{00000000-0004-0000-0100-000014000000}"/>
    <hyperlink ref="C27" location="'ЧТЭЦ-2_П5'!A1" display="Челябинская ТЭЦ-2" xr:uid="{00000000-0004-0000-0100-000015000000}"/>
    <hyperlink ref="C28" location="'ЧТЭЦ-3 ДМ_П5'!A1" display="Челябинская ТЭЦ-3 без ДПМ/НВ" xr:uid="{00000000-0004-0000-0100-000016000000}"/>
    <hyperlink ref="C29" location="'ЧТЭЦ-3 НМ_П5'!A1" display="Челябинская ТЭЦ-3 (БЛ 3) ДПМ" xr:uid="{00000000-0004-0000-0100-000017000000}"/>
    <hyperlink ref="C30" location="'ЧГРЭС ДМ_П5'!A1" display="Челябинская ГРЭС без ДПМ/НВ" xr:uid="{00000000-0004-0000-0100-000018000000}"/>
    <hyperlink ref="C31" location="'ЧТЭЦ-4 Б1_П5'!Область_печати" display="Челябинская ТЭЦ-4 (БЛ 1) ДПМ" xr:uid="{00000000-0004-0000-0100-000019000000}"/>
    <hyperlink ref="C32" location="'ЧТЭЦ-4 Б2_П5'!Область_печати" display="Челябинская ТЭЦ-4 (БЛ 2) ДПМ" xr:uid="{00000000-0004-0000-0100-00001A000000}"/>
    <hyperlink ref="C33" location="'ЧТЭЦ-4 Б3_П5'!Область_печати" display="Челябинская ТЭЦ-4 (БЛ 3) НВ" xr:uid="{00000000-0004-0000-0100-00001B000000}"/>
    <hyperlink ref="C34" location="'ТТЭЦ-1 ДМ_П5'!A1" display="Тюменская ТЭЦ-1 без ДПМ/НВ" xr:uid="{00000000-0004-0000-0100-00001C000000}"/>
    <hyperlink ref="C35" location="'ТТЭЦ-1 НМ_П5'!A1" display="Тюменская ТЭЦ-1 (БЛ 2) ДПМ" xr:uid="{00000000-0004-0000-0100-00001D000000}"/>
    <hyperlink ref="C36" location="'ТТЭЦ-2_П5'!A1" display="Тюменская ТЭЦ-2" xr:uid="{00000000-0004-0000-0100-00001E000000}"/>
    <hyperlink ref="C37" location="'НГРЭС Б1_П5'!A1" display="Няганская ГРЭС (БЛ 1) ДПМ" xr:uid="{00000000-0004-0000-0100-00001F000000}"/>
    <hyperlink ref="C38" location="'НГРЭС Б2_П5'!A1" display="Няганская ГРЭС (БЛ 2) ДПМ" xr:uid="{00000000-0004-0000-0100-000020000000}"/>
    <hyperlink ref="C39" location="'НГРЭС Б3_П5'!A1" display="Няганская ГРЭС (БЛ 3) ДПМ" xr:uid="{00000000-0004-0000-0100-000021000000}"/>
    <hyperlink ref="C5" location="'Информация об организации'!A1" display="Публичное акционерное общество &quot;Фортум&quot;" xr:uid="{00000000-0004-0000-0100-000022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Титульный!$C$17</f>
        <v>Челябинская ТЭЦ-4 (БЛ 2) ДПМ</v>
      </c>
      <c r="B5" s="119"/>
      <c r="C5" s="119"/>
      <c r="D5" s="119"/>
      <c r="E5" s="119"/>
      <c r="F5" s="119"/>
    </row>
    <row r="6" spans="1:6">
      <c r="A6" s="50"/>
      <c r="B6" s="50"/>
      <c r="C6" s="50"/>
      <c r="D6" s="50"/>
      <c r="E6" s="50"/>
      <c r="F6" s="50"/>
    </row>
    <row r="7" spans="1:6" s="6" customFormat="1" ht="38.25">
      <c r="A7" s="120" t="s">
        <v>0</v>
      </c>
      <c r="B7" s="120" t="s">
        <v>8</v>
      </c>
      <c r="C7" s="120" t="s">
        <v>9</v>
      </c>
      <c r="D7" s="51" t="s">
        <v>135</v>
      </c>
      <c r="E7" s="51" t="s">
        <v>136</v>
      </c>
      <c r="F7" s="51" t="s">
        <v>137</v>
      </c>
    </row>
    <row r="8" spans="1:6" s="6" customFormat="1">
      <c r="A8" s="120"/>
      <c r="B8" s="120"/>
      <c r="C8" s="120"/>
      <c r="D8" s="51">
        <f>Титульный!$B$5-2</f>
        <v>2019</v>
      </c>
      <c r="E8" s="51">
        <f>Титульный!$B$5-1</f>
        <v>2020</v>
      </c>
      <c r="F8" s="51">
        <f>Титульный!$B$5</f>
        <v>2021</v>
      </c>
    </row>
    <row r="9" spans="1:6" s="6" customFormat="1">
      <c r="A9" s="120"/>
      <c r="B9" s="120"/>
      <c r="C9" s="120"/>
      <c r="D9" s="51" t="s">
        <v>60</v>
      </c>
      <c r="E9" s="51" t="s">
        <v>60</v>
      </c>
      <c r="F9" s="51"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[27]Год!$H$11</f>
        <v>247.5</v>
      </c>
      <c r="E139" s="27">
        <f>'[28]0.1'!$I$11</f>
        <v>247.5</v>
      </c>
      <c r="F139" s="27">
        <f>'[28]0.1'!$L$11</f>
        <v>247.5</v>
      </c>
    </row>
    <row r="140" spans="1:6" ht="38.25">
      <c r="A140" s="34" t="s">
        <v>75</v>
      </c>
      <c r="B140" s="35" t="s">
        <v>31</v>
      </c>
      <c r="C140" s="34" t="s">
        <v>32</v>
      </c>
      <c r="D140" s="27">
        <f>[27]Год!$H$12-[27]Год!$H$14</f>
        <v>236.46062593712665</v>
      </c>
      <c r="E140" s="27">
        <f>'[28]0.1'!$I$12</f>
        <v>237.84382386430588</v>
      </c>
      <c r="F140" s="27">
        <f>'[28]0.1'!$L$12</f>
        <v>236.62178130408716</v>
      </c>
    </row>
    <row r="141" spans="1:6">
      <c r="A141" s="34" t="s">
        <v>76</v>
      </c>
      <c r="B141" s="35" t="s">
        <v>77</v>
      </c>
      <c r="C141" s="34" t="s">
        <v>138</v>
      </c>
      <c r="D141" s="27">
        <f>'[6]ЧТЭЦ-4 Б2'!$E$7</f>
        <v>1723.8270000000002</v>
      </c>
      <c r="E141" s="27">
        <f>'[28]0.1'!$I$13</f>
        <v>1838.8400999999999</v>
      </c>
      <c r="F141" s="27">
        <f>'[28]0.1'!$L$13</f>
        <v>1712.7170000000001</v>
      </c>
    </row>
    <row r="142" spans="1:6">
      <c r="A142" s="34" t="s">
        <v>78</v>
      </c>
      <c r="B142" s="35" t="s">
        <v>79</v>
      </c>
      <c r="C142" s="34" t="s">
        <v>138</v>
      </c>
      <c r="D142" s="27">
        <f>'[6]ЧТЭЦ-4 Б2'!$E$22</f>
        <v>1627.0650000000003</v>
      </c>
      <c r="E142" s="27">
        <f>'[28]0.1'!$I$15</f>
        <v>1729.7968999999998</v>
      </c>
      <c r="F142" s="27">
        <f>'[28]0.1'!$L$15</f>
        <v>1616.6894860495572</v>
      </c>
    </row>
    <row r="143" spans="1:6">
      <c r="A143" s="34" t="s">
        <v>80</v>
      </c>
      <c r="B143" s="35" t="s">
        <v>81</v>
      </c>
      <c r="C143" s="34" t="s">
        <v>82</v>
      </c>
      <c r="D143" s="27">
        <f>'[6]ЧТЭЦ-4 Б2'!$E$23</f>
        <v>553.57600000000002</v>
      </c>
      <c r="E143" s="27">
        <f>'[28]0.1'!$I$16</f>
        <v>728.97460000000001</v>
      </c>
      <c r="F143" s="27">
        <f>'[28]0.1'!$L$16</f>
        <v>488.57800000000009</v>
      </c>
    </row>
    <row r="144" spans="1:6">
      <c r="A144" s="34" t="s">
        <v>83</v>
      </c>
      <c r="B144" s="35" t="s">
        <v>84</v>
      </c>
      <c r="C144" s="34" t="s">
        <v>82</v>
      </c>
      <c r="D144" s="27">
        <f>'[6]ЧТЭЦ-4 Б2'!$E$29</f>
        <v>552.41700000000003</v>
      </c>
      <c r="E144" s="27">
        <f>'[28]0.1'!$I$17</f>
        <v>716.66280000000006</v>
      </c>
      <c r="F144" s="27">
        <f>'[28]0.1'!$L$17</f>
        <v>484.16700000000009</v>
      </c>
    </row>
    <row r="145" spans="1:8">
      <c r="A145" s="34" t="s">
        <v>85</v>
      </c>
      <c r="B145" s="35" t="s">
        <v>10</v>
      </c>
      <c r="C145" s="34" t="s">
        <v>86</v>
      </c>
      <c r="D145" s="38"/>
      <c r="E145" s="27">
        <f>'[28]0.1'!$I$43</f>
        <v>1461606.8325204982</v>
      </c>
      <c r="F145" s="27">
        <f>'[28]0.1'!$L$43</f>
        <v>1411913.0778897901</v>
      </c>
    </row>
    <row r="146" spans="1:8">
      <c r="A146" s="34"/>
      <c r="B146" s="35" t="s">
        <v>213</v>
      </c>
      <c r="C146" s="34"/>
      <c r="D146" s="38"/>
      <c r="E146" s="39"/>
      <c r="F146" s="39"/>
    </row>
    <row r="147" spans="1:8">
      <c r="A147" s="34" t="s">
        <v>87</v>
      </c>
      <c r="B147" s="36" t="s">
        <v>13</v>
      </c>
      <c r="C147" s="34" t="s">
        <v>86</v>
      </c>
      <c r="D147" s="38"/>
      <c r="E147" s="27">
        <f>'[28]0.1'!$G$43</f>
        <v>1461606.8325204982</v>
      </c>
      <c r="F147" s="27">
        <f>'[28]0.1'!$J$43</f>
        <v>1411913.0778897901</v>
      </c>
    </row>
    <row r="148" spans="1:8">
      <c r="A148" s="34" t="s">
        <v>88</v>
      </c>
      <c r="B148" s="36" t="s">
        <v>14</v>
      </c>
      <c r="C148" s="34" t="s">
        <v>86</v>
      </c>
      <c r="D148" s="38"/>
      <c r="E148" s="27">
        <f>'[28]0.1'!$H$43</f>
        <v>0</v>
      </c>
      <c r="F148" s="27">
        <f>'[28]0.1'!$K$43</f>
        <v>0</v>
      </c>
    </row>
    <row r="149" spans="1:8" ht="25.5">
      <c r="A149" s="34" t="s">
        <v>89</v>
      </c>
      <c r="B149" s="36" t="s">
        <v>15</v>
      </c>
      <c r="C149" s="34" t="s">
        <v>86</v>
      </c>
      <c r="D149" s="39"/>
      <c r="E149" s="39"/>
      <c r="F149" s="39"/>
    </row>
    <row r="150" spans="1:8">
      <c r="A150" s="34" t="s">
        <v>90</v>
      </c>
      <c r="B150" s="35" t="s">
        <v>91</v>
      </c>
      <c r="C150" s="34" t="s">
        <v>86</v>
      </c>
      <c r="D150" s="27">
        <f>'[6]ЧТЭЦ-4 Б2'!$E$620</f>
        <v>1558074.2385800001</v>
      </c>
      <c r="E150" s="27">
        <f>'[28]0.1'!$I$31</f>
        <v>1899323.2151252923</v>
      </c>
      <c r="F150" s="27">
        <f>'[28]0.1'!$L$31</f>
        <v>1713566.1583364531</v>
      </c>
      <c r="G150" s="45"/>
      <c r="H150" s="45"/>
    </row>
    <row r="151" spans="1:8">
      <c r="A151" s="34"/>
      <c r="B151" s="35" t="s">
        <v>213</v>
      </c>
      <c r="C151" s="34"/>
      <c r="D151" s="38"/>
      <c r="E151" s="39"/>
      <c r="F151" s="39"/>
    </row>
    <row r="152" spans="1:8">
      <c r="A152" s="34" t="s">
        <v>92</v>
      </c>
      <c r="B152" s="36" t="s">
        <v>93</v>
      </c>
      <c r="C152" s="34" t="s">
        <v>86</v>
      </c>
      <c r="D152" s="27">
        <f>'[6]ЧТЭЦ-4 Б2'!$E$636</f>
        <v>1228371.8222099999</v>
      </c>
      <c r="E152" s="27">
        <f>'[28]0.1'!$I$32</f>
        <v>1459514.1899631603</v>
      </c>
      <c r="F152" s="27">
        <f>'[28]0.1'!$L$32</f>
        <v>1409875.8357343553</v>
      </c>
      <c r="G152" s="45"/>
      <c r="H152" s="45"/>
    </row>
    <row r="153" spans="1:8" ht="25.5">
      <c r="A153" s="34"/>
      <c r="B153" s="36" t="s">
        <v>94</v>
      </c>
      <c r="C153" s="34" t="s">
        <v>33</v>
      </c>
      <c r="D153" s="27">
        <f>'[6]ЧТЭЦ-4 Б2'!$E$32</f>
        <v>209.7055519966095</v>
      </c>
      <c r="E153" s="27">
        <f>'[28]4'!$L$24</f>
        <v>219.3</v>
      </c>
      <c r="F153" s="27">
        <f>'[28]4'!$M$24</f>
        <v>219.30000000000004</v>
      </c>
      <c r="G153" s="45"/>
      <c r="H153" s="45"/>
    </row>
    <row r="154" spans="1:8">
      <c r="A154" s="34" t="s">
        <v>95</v>
      </c>
      <c r="B154" s="36" t="s">
        <v>96</v>
      </c>
      <c r="C154" s="34" t="s">
        <v>86</v>
      </c>
      <c r="D154" s="27">
        <f>'[6]ЧТЭЦ-4 Б2'!$E$652</f>
        <v>329702.41637000005</v>
      </c>
      <c r="E154" s="27">
        <f>'[28]0.1'!$I$33</f>
        <v>439809.02516213199</v>
      </c>
      <c r="F154" s="27">
        <f>'[28]0.1'!$L$33</f>
        <v>303690.32260209788</v>
      </c>
    </row>
    <row r="155" spans="1:8">
      <c r="A155" s="34"/>
      <c r="B155" s="36" t="s">
        <v>97</v>
      </c>
      <c r="C155" s="34" t="s">
        <v>98</v>
      </c>
      <c r="D155" s="27">
        <f>'[6]ЧТЭЦ-4 Б2'!$E$36</f>
        <v>165.87604953971996</v>
      </c>
      <c r="E155" s="27">
        <f>'[28]4'!$L$28</f>
        <v>156.9</v>
      </c>
      <c r="F155" s="27">
        <f>'[28]4'!$M$28</f>
        <v>156.9</v>
      </c>
    </row>
    <row r="156" spans="1:8" ht="25.5">
      <c r="A156" s="34"/>
      <c r="B156" s="7" t="s">
        <v>99</v>
      </c>
      <c r="C156" s="34" t="s">
        <v>29</v>
      </c>
      <c r="D156" s="81" t="s">
        <v>176</v>
      </c>
      <c r="E156" s="59" t="s">
        <v>176</v>
      </c>
      <c r="F156" s="63" t="s">
        <v>176</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51" t="s">
        <v>107</v>
      </c>
      <c r="D160" s="39"/>
      <c r="E160" s="39"/>
      <c r="F160" s="39"/>
    </row>
    <row r="161" spans="1:7" ht="25.5">
      <c r="A161" s="34" t="s">
        <v>108</v>
      </c>
      <c r="B161" s="36" t="s">
        <v>109</v>
      </c>
      <c r="C161" s="34" t="s">
        <v>29</v>
      </c>
      <c r="D161" s="84"/>
      <c r="E161" s="39"/>
      <c r="F161" s="39"/>
    </row>
    <row r="162" spans="1:7">
      <c r="A162" s="34" t="s">
        <v>110</v>
      </c>
      <c r="B162" s="7" t="s">
        <v>111</v>
      </c>
      <c r="C162" s="34" t="s">
        <v>86</v>
      </c>
      <c r="D162" s="66">
        <v>2425269.8957799999</v>
      </c>
      <c r="E162" s="39"/>
      <c r="F162" s="39"/>
      <c r="G162" s="45"/>
    </row>
    <row r="163" spans="1:7">
      <c r="A163" s="34"/>
      <c r="B163" s="35" t="s">
        <v>213</v>
      </c>
      <c r="C163" s="34"/>
      <c r="D163" s="84"/>
      <c r="E163" s="39"/>
      <c r="F163" s="39"/>
    </row>
    <row r="164" spans="1:7">
      <c r="A164" s="34" t="s">
        <v>112</v>
      </c>
      <c r="B164" s="36" t="s">
        <v>17</v>
      </c>
      <c r="C164" s="34" t="s">
        <v>86</v>
      </c>
      <c r="D164" s="66">
        <v>1449970.18915</v>
      </c>
      <c r="E164" s="39"/>
      <c r="F164" s="39"/>
    </row>
    <row r="165" spans="1:7">
      <c r="A165" s="34" t="s">
        <v>113</v>
      </c>
      <c r="B165" s="36" t="s">
        <v>18</v>
      </c>
      <c r="C165" s="34" t="s">
        <v>86</v>
      </c>
      <c r="D165" s="66">
        <v>514013.72814999998</v>
      </c>
      <c r="E165" s="39"/>
      <c r="F165" s="39"/>
    </row>
    <row r="166" spans="1:7" ht="25.5">
      <c r="A166" s="34" t="s">
        <v>114</v>
      </c>
      <c r="B166" s="36" t="s">
        <v>19</v>
      </c>
      <c r="C166" s="34" t="s">
        <v>86</v>
      </c>
      <c r="D166" s="66">
        <v>461285.97847999999</v>
      </c>
      <c r="E166" s="39"/>
      <c r="F166" s="39"/>
    </row>
    <row r="167" spans="1:7">
      <c r="A167" s="34" t="s">
        <v>157</v>
      </c>
      <c r="B167" s="36" t="s">
        <v>158</v>
      </c>
      <c r="C167" s="34" t="s">
        <v>86</v>
      </c>
      <c r="D167" s="66">
        <v>0</v>
      </c>
      <c r="E167" s="39"/>
      <c r="F167" s="39"/>
    </row>
    <row r="168" spans="1:7">
      <c r="A168" s="34" t="s">
        <v>115</v>
      </c>
      <c r="B168" s="7" t="s">
        <v>116</v>
      </c>
      <c r="C168" s="34" t="s">
        <v>86</v>
      </c>
      <c r="D168" s="84"/>
      <c r="E168" s="39"/>
      <c r="F168" s="39"/>
    </row>
    <row r="169" spans="1:7">
      <c r="A169" s="34"/>
      <c r="B169" s="35" t="s">
        <v>213</v>
      </c>
      <c r="C169" s="34"/>
      <c r="D169" s="39"/>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9"/>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9"/>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Титульный!$C$17</f>
        <v>Челябинская ТЭЦ-4 (БЛ 2)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52" t="s">
        <v>241</v>
      </c>
      <c r="E9" s="52" t="s">
        <v>242</v>
      </c>
      <c r="F9" s="52" t="s">
        <v>241</v>
      </c>
      <c r="G9" s="52" t="s">
        <v>242</v>
      </c>
      <c r="H9" s="52" t="s">
        <v>241</v>
      </c>
      <c r="I9" s="52"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51" t="s">
        <v>140</v>
      </c>
      <c r="B28" s="35" t="s">
        <v>141</v>
      </c>
      <c r="C28" s="65" t="s">
        <v>322</v>
      </c>
      <c r="D28" s="27">
        <f>'[8]Утв. тарифы на ЭЭ и ЭМ'!$D$20</f>
        <v>892.99</v>
      </c>
      <c r="E28" s="27">
        <f>'[8]Утв. тарифы на ЭЭ и ЭМ'!$E$20</f>
        <v>897.39</v>
      </c>
      <c r="F28" s="27">
        <f>G28</f>
        <v>844.95863793055605</v>
      </c>
      <c r="G28" s="27">
        <f>'[28]0.1'!$G$20</f>
        <v>844.95863793055605</v>
      </c>
      <c r="H28" s="123">
        <f>'[28]0.1'!$L$20</f>
        <v>873.33596839294967</v>
      </c>
      <c r="I28" s="124"/>
    </row>
    <row r="29" spans="1:9" ht="12.75" customHeight="1">
      <c r="A29" s="51"/>
      <c r="B29" s="43" t="s">
        <v>153</v>
      </c>
      <c r="C29" s="65" t="s">
        <v>322</v>
      </c>
      <c r="D29" s="27">
        <f>('[6]ЧТЭЦ-4 Б2'!$F$636+'[6]ЧТЭЦ-4 Б2'!$G$636+'[6]ЧТЭЦ-4 Б2'!$H$636+'[6]ЧТЭЦ-4 Б2'!$J$636+'[6]ЧТЭЦ-4 Б2'!$K$636+'[6]ЧТЭЦ-4 Б2'!$L$636)/('[6]ЧТЭЦ-4 Б2'!$F$22+'[6]ЧТЭЦ-4 Б2'!$G$22+'[6]ЧТЭЦ-4 Б2'!$H$22+'[6]ЧТЭЦ-4 Б2'!$J$22+'[6]ЧТЭЦ-4 Б2'!$K$22+'[6]ЧТЭЦ-4 Б2'!$L$22)</f>
        <v>760.65851376091723</v>
      </c>
      <c r="E29" s="27">
        <f>('[6]ЧТЭЦ-4 Б2'!$N$636+'[6]ЧТЭЦ-4 Б2'!$O$636+'[6]ЧТЭЦ-4 Б2'!$P$636+'[6]ЧТЭЦ-4 Б2'!$R$636+'[6]ЧТЭЦ-4 Б2'!$S$636+'[6]ЧТЭЦ-4 Б2'!$T$636)/('[6]ЧТЭЦ-4 Б2'!$N$22+'[6]ЧТЭЦ-4 Б2'!$O$22+'[6]ЧТЭЦ-4 Б2'!$P$22+'[6]ЧТЭЦ-4 Б2'!$R$22+'[6]ЧТЭЦ-4 Б2'!$S$22+'[6]ЧТЭЦ-4 Б2'!$T$22)</f>
        <v>749.45604619964251</v>
      </c>
      <c r="F29" s="27">
        <f>'[28]2.2'!$G$170*0+G29</f>
        <v>843.74887593055598</v>
      </c>
      <c r="G29" s="27">
        <f>'[28]2.1'!$G$170</f>
        <v>843.74887593055598</v>
      </c>
      <c r="H29" s="123">
        <f>'[28]2'!$G$170</f>
        <v>872.07583639294944</v>
      </c>
      <c r="I29" s="124"/>
    </row>
    <row r="30" spans="1:9" ht="25.5">
      <c r="A30" s="51" t="s">
        <v>142</v>
      </c>
      <c r="B30" s="35" t="s">
        <v>143</v>
      </c>
      <c r="C30" s="65" t="s">
        <v>323</v>
      </c>
      <c r="D30" s="42"/>
      <c r="E30" s="42"/>
      <c r="F30" s="42"/>
      <c r="G30" s="42"/>
      <c r="H30" s="42"/>
      <c r="I30" s="42"/>
    </row>
    <row r="31" spans="1:9" ht="27.75" customHeight="1">
      <c r="A31" s="51" t="s">
        <v>144</v>
      </c>
      <c r="B31" s="35" t="s">
        <v>156</v>
      </c>
      <c r="C31" s="34" t="s">
        <v>320</v>
      </c>
      <c r="D31" s="42"/>
      <c r="E31" s="42"/>
      <c r="F31" s="42"/>
      <c r="G31" s="42"/>
      <c r="H31" s="42"/>
      <c r="I31" s="42"/>
    </row>
    <row r="32" spans="1:9" ht="26.25" customHeight="1">
      <c r="A32" s="51"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51" t="s">
        <v>146</v>
      </c>
      <c r="B33" s="44" t="s">
        <v>42</v>
      </c>
      <c r="C33" s="34" t="s">
        <v>320</v>
      </c>
      <c r="D33" s="42"/>
      <c r="E33" s="42"/>
      <c r="F33" s="42"/>
      <c r="G33" s="42"/>
      <c r="H33" s="42"/>
      <c r="I33" s="42"/>
    </row>
    <row r="34" spans="1:9" ht="12.75" customHeight="1">
      <c r="A34" s="51"/>
      <c r="B34" s="36" t="s">
        <v>43</v>
      </c>
      <c r="C34" s="34" t="s">
        <v>320</v>
      </c>
      <c r="D34" s="42"/>
      <c r="E34" s="42"/>
      <c r="F34" s="42"/>
      <c r="G34" s="42"/>
      <c r="H34" s="42"/>
      <c r="I34" s="42"/>
    </row>
    <row r="35" spans="1:9" ht="12.75" customHeight="1">
      <c r="A35" s="51"/>
      <c r="B35" s="36" t="s">
        <v>44</v>
      </c>
      <c r="C35" s="34" t="s">
        <v>320</v>
      </c>
      <c r="D35" s="42"/>
      <c r="E35" s="42"/>
      <c r="F35" s="42"/>
      <c r="G35" s="42"/>
      <c r="H35" s="42"/>
      <c r="I35" s="42"/>
    </row>
    <row r="36" spans="1:9" ht="12.75" customHeight="1">
      <c r="A36" s="51"/>
      <c r="B36" s="36" t="s">
        <v>45</v>
      </c>
      <c r="C36" s="34" t="s">
        <v>320</v>
      </c>
      <c r="D36" s="42"/>
      <c r="E36" s="42"/>
      <c r="F36" s="42"/>
      <c r="G36" s="42"/>
      <c r="H36" s="42"/>
      <c r="I36" s="42"/>
    </row>
    <row r="37" spans="1:9" ht="12.75" customHeight="1">
      <c r="A37" s="51"/>
      <c r="B37" s="36" t="s">
        <v>46</v>
      </c>
      <c r="C37" s="34" t="s">
        <v>320</v>
      </c>
      <c r="D37" s="42"/>
      <c r="E37" s="42"/>
      <c r="F37" s="42"/>
      <c r="G37" s="42"/>
      <c r="H37" s="42"/>
      <c r="I37" s="42"/>
    </row>
    <row r="38" spans="1:9" ht="12.75" customHeight="1">
      <c r="A38" s="51" t="s">
        <v>147</v>
      </c>
      <c r="B38" s="44" t="s">
        <v>47</v>
      </c>
      <c r="C38" s="34" t="s">
        <v>320</v>
      </c>
      <c r="D38" s="42"/>
      <c r="E38" s="42"/>
      <c r="F38" s="42"/>
      <c r="G38" s="42"/>
      <c r="H38" s="42"/>
      <c r="I38" s="42"/>
    </row>
    <row r="39" spans="1:9" ht="12.75" customHeight="1">
      <c r="A39" s="51" t="s">
        <v>148</v>
      </c>
      <c r="B39" s="35" t="s">
        <v>48</v>
      </c>
      <c r="C39" s="34" t="s">
        <v>29</v>
      </c>
      <c r="D39" s="42"/>
      <c r="E39" s="42"/>
      <c r="F39" s="42"/>
      <c r="G39" s="42"/>
      <c r="H39" s="42"/>
      <c r="I39" s="42"/>
    </row>
    <row r="40" spans="1:9" ht="25.5" customHeight="1">
      <c r="A40" s="51" t="s">
        <v>149</v>
      </c>
      <c r="B40" s="36" t="s">
        <v>49</v>
      </c>
      <c r="C40" s="51" t="s">
        <v>321</v>
      </c>
      <c r="D40" s="42"/>
      <c r="E40" s="42"/>
      <c r="F40" s="42"/>
      <c r="G40" s="42"/>
      <c r="H40" s="42"/>
      <c r="I40" s="42"/>
    </row>
    <row r="41" spans="1:9" ht="12.75" customHeight="1">
      <c r="A41" s="51" t="s">
        <v>150</v>
      </c>
      <c r="B41" s="44" t="s">
        <v>50</v>
      </c>
      <c r="C41" s="34" t="s">
        <v>320</v>
      </c>
      <c r="D41" s="42"/>
      <c r="E41" s="42"/>
      <c r="F41" s="42"/>
      <c r="G41" s="42"/>
      <c r="H41" s="42"/>
      <c r="I41" s="42"/>
    </row>
    <row r="42" spans="1:9" ht="25.5">
      <c r="A42" s="51" t="s">
        <v>151</v>
      </c>
      <c r="B42" s="35" t="s">
        <v>51</v>
      </c>
      <c r="C42" s="65" t="s">
        <v>324</v>
      </c>
      <c r="D42" s="42"/>
      <c r="E42" s="42"/>
      <c r="F42" s="42"/>
      <c r="G42" s="42"/>
      <c r="H42" s="42"/>
      <c r="I42" s="42"/>
    </row>
    <row r="43" spans="1:9" ht="25.5">
      <c r="A43" s="51"/>
      <c r="B43" s="36" t="s">
        <v>52</v>
      </c>
      <c r="C43" s="65" t="s">
        <v>324</v>
      </c>
      <c r="D43" s="27">
        <f>'ЧТЭЦ-1 ДМ_П5'!D43</f>
        <v>31.74</v>
      </c>
      <c r="E43" s="27">
        <f>'ЧТЭЦ-1 ДМ_П5'!E43</f>
        <v>31.74</v>
      </c>
      <c r="F43" s="27">
        <f>'ЧТЭЦ-1 ДМ_П5'!F43</f>
        <v>31.74</v>
      </c>
      <c r="G43" s="27">
        <f>'ЧТЭЦ-1 ДМ_П5'!G43</f>
        <v>100.97</v>
      </c>
      <c r="H43" s="123">
        <f>'ЧТЭЦ-1 ДМ_П5'!H43</f>
        <v>93.111735749123582</v>
      </c>
      <c r="I43" s="125"/>
    </row>
    <row r="44" spans="1:9" ht="25.5">
      <c r="A44" s="51"/>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7">
    <mergeCell ref="A49:I49"/>
    <mergeCell ref="H28:I28"/>
    <mergeCell ref="H29:I29"/>
    <mergeCell ref="A46:I46"/>
    <mergeCell ref="A47:I47"/>
    <mergeCell ref="A48:I48"/>
    <mergeCell ref="H32:I32"/>
    <mergeCell ref="H43:I43"/>
    <mergeCell ref="C7:C9"/>
    <mergeCell ref="D7:E7"/>
    <mergeCell ref="F7:G7"/>
    <mergeCell ref="H7:I7"/>
    <mergeCell ref="H2:I2"/>
    <mergeCell ref="A4:I4"/>
    <mergeCell ref="A5:I5"/>
    <mergeCell ref="A7:A9"/>
    <mergeCell ref="B7:B9"/>
  </mergeCells>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Титульный!$C$18</f>
        <v>Челябинская ТЭЦ-4 (БЛ 3) НВ</v>
      </c>
      <c r="B5" s="119"/>
      <c r="C5" s="119"/>
      <c r="D5" s="119"/>
      <c r="E5" s="119"/>
      <c r="F5" s="119"/>
    </row>
    <row r="6" spans="1:6">
      <c r="A6" s="50"/>
      <c r="B6" s="50"/>
      <c r="C6" s="50"/>
      <c r="D6" s="50"/>
      <c r="E6" s="50"/>
      <c r="F6" s="50"/>
    </row>
    <row r="7" spans="1:6" s="6" customFormat="1" ht="38.25">
      <c r="A7" s="120" t="s">
        <v>0</v>
      </c>
      <c r="B7" s="120" t="s">
        <v>8</v>
      </c>
      <c r="C7" s="120" t="s">
        <v>9</v>
      </c>
      <c r="D7" s="51" t="s">
        <v>135</v>
      </c>
      <c r="E7" s="51" t="s">
        <v>136</v>
      </c>
      <c r="F7" s="51" t="s">
        <v>137</v>
      </c>
    </row>
    <row r="8" spans="1:6" s="6" customFormat="1">
      <c r="A8" s="120"/>
      <c r="B8" s="120"/>
      <c r="C8" s="120"/>
      <c r="D8" s="51">
        <f>Титульный!$B$5-2</f>
        <v>2019</v>
      </c>
      <c r="E8" s="51">
        <f>Титульный!$B$5-1</f>
        <v>2020</v>
      </c>
      <c r="F8" s="51">
        <f>Титульный!$B$5</f>
        <v>2021</v>
      </c>
    </row>
    <row r="9" spans="1:6" s="6" customFormat="1">
      <c r="A9" s="120"/>
      <c r="B9" s="120"/>
      <c r="C9" s="120"/>
      <c r="D9" s="51" t="s">
        <v>60</v>
      </c>
      <c r="E9" s="51" t="s">
        <v>60</v>
      </c>
      <c r="F9" s="51"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[29]Год!$H$11</f>
        <v>256.54166666666669</v>
      </c>
      <c r="E139" s="27">
        <f>'[30]0.1'!$I$11</f>
        <v>263</v>
      </c>
      <c r="F139" s="27">
        <f>'[30]0.1'!$L$11</f>
        <v>263</v>
      </c>
    </row>
    <row r="140" spans="1:6" ht="38.25">
      <c r="A140" s="34" t="s">
        <v>75</v>
      </c>
      <c r="B140" s="35" t="s">
        <v>31</v>
      </c>
      <c r="C140" s="34" t="s">
        <v>32</v>
      </c>
      <c r="D140" s="27">
        <f>[29]Год!$H$12-[29]Год!$H$14</f>
        <v>245.07983206178525</v>
      </c>
      <c r="E140" s="27">
        <f>'[30]0.1'!$I$12</f>
        <v>254.9541883899644</v>
      </c>
      <c r="F140" s="27">
        <f>'[30]0.1'!$L$12</f>
        <v>255.09134220332504</v>
      </c>
    </row>
    <row r="141" spans="1:6">
      <c r="A141" s="34" t="s">
        <v>76</v>
      </c>
      <c r="B141" s="35" t="s">
        <v>77</v>
      </c>
      <c r="C141" s="34" t="s">
        <v>138</v>
      </c>
      <c r="D141" s="27">
        <f>'[6]ЧТЭЦ-4 Б3'!$E$7</f>
        <v>1805.4839999999999</v>
      </c>
      <c r="E141" s="27">
        <f>'[30]0.1'!$I$13</f>
        <v>1568.7896000000001</v>
      </c>
      <c r="F141" s="27">
        <f>'[30]0.1'!$L$13</f>
        <v>1557.7648333333332</v>
      </c>
    </row>
    <row r="142" spans="1:6">
      <c r="A142" s="34" t="s">
        <v>78</v>
      </c>
      <c r="B142" s="35" t="s">
        <v>79</v>
      </c>
      <c r="C142" s="34" t="s">
        <v>138</v>
      </c>
      <c r="D142" s="27">
        <f>'[6]ЧТЭЦ-4 Б3'!$E$22</f>
        <v>1723.0770000000002</v>
      </c>
      <c r="E142" s="27">
        <f>'[30]0.1'!$I$15</f>
        <v>1512.551779338401</v>
      </c>
      <c r="F142" s="27">
        <f>'[30]0.1'!$L$15</f>
        <v>1488.8383797805157</v>
      </c>
    </row>
    <row r="143" spans="1:6">
      <c r="A143" s="34" t="s">
        <v>80</v>
      </c>
      <c r="B143" s="35" t="s">
        <v>81</v>
      </c>
      <c r="C143" s="34" t="s">
        <v>82</v>
      </c>
      <c r="D143" s="27">
        <f>'[6]ЧТЭЦ-4 Б3'!$E$23</f>
        <v>297.09899999999999</v>
      </c>
      <c r="E143" s="27">
        <f>'[30]0.1'!$I$16</f>
        <v>172.12799999999999</v>
      </c>
      <c r="F143" s="27">
        <f>'[30]0.1'!$L$16</f>
        <v>461.50800000000004</v>
      </c>
    </row>
    <row r="144" spans="1:6">
      <c r="A144" s="34" t="s">
        <v>83</v>
      </c>
      <c r="B144" s="35" t="s">
        <v>84</v>
      </c>
      <c r="C144" s="34" t="s">
        <v>82</v>
      </c>
      <c r="D144" s="27">
        <f>'[6]ЧТЭЦ-4 Б3'!$E$29</f>
        <v>296.42099999999999</v>
      </c>
      <c r="E144" s="27">
        <f>'[30]0.1'!$I$17</f>
        <v>169.15079999999998</v>
      </c>
      <c r="F144" s="27">
        <f>'[30]0.1'!$L$17</f>
        <v>457.34100000000007</v>
      </c>
    </row>
    <row r="145" spans="1:8">
      <c r="A145" s="34" t="s">
        <v>85</v>
      </c>
      <c r="B145" s="35" t="s">
        <v>10</v>
      </c>
      <c r="C145" s="34" t="s">
        <v>86</v>
      </c>
      <c r="D145" s="38"/>
      <c r="E145" s="27">
        <f>'[30]0.1'!$I$43</f>
        <v>1626739.1386847289</v>
      </c>
      <c r="F145" s="27">
        <f>'[30]0.1'!$L$43</f>
        <v>1659251.4636694898</v>
      </c>
    </row>
    <row r="146" spans="1:8">
      <c r="A146" s="34"/>
      <c r="B146" s="35" t="s">
        <v>213</v>
      </c>
      <c r="C146" s="34"/>
      <c r="D146" s="38"/>
      <c r="E146" s="39"/>
      <c r="F146" s="39"/>
    </row>
    <row r="147" spans="1:8">
      <c r="A147" s="34" t="s">
        <v>87</v>
      </c>
      <c r="B147" s="36" t="s">
        <v>13</v>
      </c>
      <c r="C147" s="34" t="s">
        <v>86</v>
      </c>
      <c r="D147" s="38"/>
      <c r="E147" s="27">
        <f>'[30]0.1'!$G$43</f>
        <v>1257685.7000931376</v>
      </c>
      <c r="F147" s="27">
        <f>'[30]0.1'!$J$43</f>
        <v>1275986.4300974745</v>
      </c>
    </row>
    <row r="148" spans="1:8">
      <c r="A148" s="34" t="s">
        <v>88</v>
      </c>
      <c r="B148" s="36" t="s">
        <v>14</v>
      </c>
      <c r="C148" s="34" t="s">
        <v>86</v>
      </c>
      <c r="D148" s="38"/>
      <c r="E148" s="27">
        <f>'[30]0.1'!$H$43</f>
        <v>369053.43859159132</v>
      </c>
      <c r="F148" s="27">
        <f>'[30]0.1'!$K$43</f>
        <v>383265.03357201535</v>
      </c>
    </row>
    <row r="149" spans="1:8" ht="25.5">
      <c r="A149" s="34" t="s">
        <v>89</v>
      </c>
      <c r="B149" s="36" t="s">
        <v>15</v>
      </c>
      <c r="C149" s="34" t="s">
        <v>86</v>
      </c>
      <c r="D149" s="39"/>
      <c r="E149" s="39"/>
      <c r="F149" s="39"/>
    </row>
    <row r="150" spans="1:8">
      <c r="A150" s="34" t="s">
        <v>90</v>
      </c>
      <c r="B150" s="35" t="s">
        <v>91</v>
      </c>
      <c r="C150" s="34" t="s">
        <v>86</v>
      </c>
      <c r="D150" s="27">
        <f>'[6]ЧТЭЦ-4 Б3'!$E$620</f>
        <v>1625137.4816200002</v>
      </c>
      <c r="E150" s="27">
        <f>'[30]0.1'!$I$31</f>
        <v>1357823.3608656705</v>
      </c>
      <c r="F150" s="27">
        <f>'[30]0.1'!$L$31</f>
        <v>1555768.7982740868</v>
      </c>
      <c r="G150" s="45"/>
      <c r="H150" s="45"/>
    </row>
    <row r="151" spans="1:8">
      <c r="A151" s="34"/>
      <c r="B151" s="35" t="s">
        <v>213</v>
      </c>
      <c r="C151" s="34"/>
      <c r="D151" s="38"/>
      <c r="E151" s="39"/>
      <c r="F151" s="39"/>
    </row>
    <row r="152" spans="1:8">
      <c r="A152" s="34" t="s">
        <v>92</v>
      </c>
      <c r="B152" s="36" t="s">
        <v>93</v>
      </c>
      <c r="C152" s="34" t="s">
        <v>86</v>
      </c>
      <c r="D152" s="27">
        <f>'[6]ЧТЭЦ-4 Б3'!$E$636</f>
        <v>1453725.6366000003</v>
      </c>
      <c r="E152" s="27">
        <f>'[30]0.1'!$I$32</f>
        <v>1255855.8724274617</v>
      </c>
      <c r="F152" s="27">
        <f>'[30]0.1'!$L$32</f>
        <v>1274110.2972122848</v>
      </c>
      <c r="G152" s="45"/>
      <c r="H152" s="45"/>
    </row>
    <row r="153" spans="1:8" ht="25.5">
      <c r="A153" s="34"/>
      <c r="B153" s="36" t="s">
        <v>94</v>
      </c>
      <c r="C153" s="34" t="s">
        <v>33</v>
      </c>
      <c r="D153" s="27">
        <f>'[6]ЧТЭЦ-4 Б3'!$E$32</f>
        <v>233.830633366661</v>
      </c>
      <c r="E153" s="27">
        <f>'[30]4'!$L$24</f>
        <v>219.3</v>
      </c>
      <c r="F153" s="27">
        <f>'[30]4'!$M$24</f>
        <v>219.30000000000007</v>
      </c>
      <c r="G153" s="45"/>
      <c r="H153" s="45"/>
    </row>
    <row r="154" spans="1:8">
      <c r="A154" s="34" t="s">
        <v>95</v>
      </c>
      <c r="B154" s="36" t="s">
        <v>96</v>
      </c>
      <c r="C154" s="34" t="s">
        <v>86</v>
      </c>
      <c r="D154" s="27">
        <f>'[6]ЧТЭЦ-4 Б3'!$E$652</f>
        <v>171411.84502000004</v>
      </c>
      <c r="E154" s="27">
        <f>'[30]0.1'!$I$33</f>
        <v>101967.48843820882</v>
      </c>
      <c r="F154" s="27">
        <f>'[30]0.1'!$L$33</f>
        <v>281658.50106180203</v>
      </c>
    </row>
    <row r="155" spans="1:8">
      <c r="A155" s="34"/>
      <c r="B155" s="36" t="s">
        <v>97</v>
      </c>
      <c r="C155" s="34" t="s">
        <v>98</v>
      </c>
      <c r="D155" s="27">
        <f>'[6]ЧТЭЦ-4 Б3'!$E$36</f>
        <v>160.96654650470043</v>
      </c>
      <c r="E155" s="27">
        <f>'[30]4'!$L$28</f>
        <v>156.9</v>
      </c>
      <c r="F155" s="27">
        <f>'[30]4'!$M$28</f>
        <v>156.89999999999995</v>
      </c>
    </row>
    <row r="156" spans="1:8" ht="25.5">
      <c r="A156" s="34"/>
      <c r="B156" s="7" t="s">
        <v>99</v>
      </c>
      <c r="C156" s="34" t="s">
        <v>29</v>
      </c>
      <c r="D156" s="81" t="s">
        <v>176</v>
      </c>
      <c r="E156" s="59" t="s">
        <v>176</v>
      </c>
      <c r="F156" s="63" t="s">
        <v>176</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51" t="s">
        <v>107</v>
      </c>
      <c r="D160" s="39"/>
      <c r="E160" s="39"/>
      <c r="F160" s="39"/>
    </row>
    <row r="161" spans="1:7" ht="25.5">
      <c r="A161" s="34" t="s">
        <v>108</v>
      </c>
      <c r="B161" s="36" t="s">
        <v>109</v>
      </c>
      <c r="C161" s="34" t="s">
        <v>29</v>
      </c>
      <c r="D161" s="39"/>
      <c r="E161" s="39"/>
      <c r="F161" s="39"/>
    </row>
    <row r="162" spans="1:7">
      <c r="A162" s="34" t="s">
        <v>110</v>
      </c>
      <c r="B162" s="7" t="s">
        <v>111</v>
      </c>
      <c r="C162" s="34" t="s">
        <v>86</v>
      </c>
      <c r="D162" s="66">
        <v>2729833.8274699999</v>
      </c>
      <c r="E162" s="39"/>
      <c r="F162" s="39"/>
      <c r="G162" s="45"/>
    </row>
    <row r="163" spans="1:7">
      <c r="A163" s="34"/>
      <c r="B163" s="35" t="s">
        <v>213</v>
      </c>
      <c r="C163" s="34"/>
      <c r="D163" s="84"/>
      <c r="E163" s="39"/>
      <c r="F163" s="39"/>
    </row>
    <row r="164" spans="1:7">
      <c r="A164" s="34" t="s">
        <v>112</v>
      </c>
      <c r="B164" s="36" t="s">
        <v>17</v>
      </c>
      <c r="C164" s="34" t="s">
        <v>86</v>
      </c>
      <c r="D164" s="66">
        <v>1702444.54391</v>
      </c>
      <c r="E164" s="39"/>
      <c r="F164" s="39"/>
    </row>
    <row r="165" spans="1:7">
      <c r="A165" s="34" t="s">
        <v>113</v>
      </c>
      <c r="B165" s="36" t="s">
        <v>18</v>
      </c>
      <c r="C165" s="34" t="s">
        <v>86</v>
      </c>
      <c r="D165" s="66">
        <v>775424.78601000004</v>
      </c>
      <c r="E165" s="39"/>
      <c r="F165" s="39"/>
    </row>
    <row r="166" spans="1:7" ht="25.5">
      <c r="A166" s="34" t="s">
        <v>114</v>
      </c>
      <c r="B166" s="36" t="s">
        <v>19</v>
      </c>
      <c r="C166" s="34" t="s">
        <v>86</v>
      </c>
      <c r="D166" s="66">
        <v>251964.49755</v>
      </c>
      <c r="E166" s="39"/>
      <c r="F166" s="39"/>
    </row>
    <row r="167" spans="1:7">
      <c r="A167" s="34" t="s">
        <v>157</v>
      </c>
      <c r="B167" s="36" t="s">
        <v>158</v>
      </c>
      <c r="C167" s="34" t="s">
        <v>86</v>
      </c>
      <c r="D167" s="66">
        <v>0</v>
      </c>
      <c r="E167" s="39"/>
      <c r="F167" s="39"/>
    </row>
    <row r="168" spans="1:7">
      <c r="A168" s="34" t="s">
        <v>115</v>
      </c>
      <c r="B168" s="7" t="s">
        <v>116</v>
      </c>
      <c r="C168" s="34" t="s">
        <v>86</v>
      </c>
      <c r="D168" s="39"/>
      <c r="E168" s="39"/>
      <c r="F168" s="39"/>
    </row>
    <row r="169" spans="1:7">
      <c r="A169" s="34"/>
      <c r="B169" s="35" t="s">
        <v>213</v>
      </c>
      <c r="C169" s="34"/>
      <c r="D169" s="39"/>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9"/>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9"/>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Титульный!$C$18</f>
        <v>Челябинская ТЭЦ-4 (БЛ 3) 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52" t="s">
        <v>241</v>
      </c>
      <c r="E9" s="52" t="s">
        <v>242</v>
      </c>
      <c r="F9" s="52" t="s">
        <v>241</v>
      </c>
      <c r="G9" s="52" t="s">
        <v>242</v>
      </c>
      <c r="H9" s="52" t="s">
        <v>241</v>
      </c>
      <c r="I9" s="52"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51" t="s">
        <v>140</v>
      </c>
      <c r="B28" s="35" t="s">
        <v>141</v>
      </c>
      <c r="C28" s="65" t="s">
        <v>322</v>
      </c>
      <c r="D28" s="27">
        <f>'[8]Утв. тарифы на ЭЭ и ЭМ'!D21</f>
        <v>888.48</v>
      </c>
      <c r="E28" s="27">
        <f>'[8]Утв. тарифы на ЭЭ и ЭМ'!E21</f>
        <v>893.44</v>
      </c>
      <c r="F28" s="27">
        <f>G28</f>
        <v>831.49926982549755</v>
      </c>
      <c r="G28" s="27">
        <f>'[30]0.1'!$G$20</f>
        <v>831.49926982549755</v>
      </c>
      <c r="H28" s="123">
        <f>'[30]0.1'!$L$20</f>
        <v>857.03488533495499</v>
      </c>
      <c r="I28" s="124"/>
    </row>
    <row r="29" spans="1:9" ht="12.75" customHeight="1">
      <c r="A29" s="51"/>
      <c r="B29" s="43" t="s">
        <v>153</v>
      </c>
      <c r="C29" s="65" t="s">
        <v>322</v>
      </c>
      <c r="D29" s="27">
        <f>('[6]ЧТЭЦ-4 Б3'!$F$636+'[6]ЧТЭЦ-4 Б3'!$G$636+'[6]ЧТЭЦ-4 Б3'!$H$636+'[6]ЧТЭЦ-4 Б3'!$J$636+'[6]ЧТЭЦ-4 Б3'!$K$636+'[6]ЧТЭЦ-4 Б3'!$L$636)/('[6]ЧТЭЦ-4 Б3'!$F$22+'[6]ЧТЭЦ-4 Б3'!$G$22+'[6]ЧТЭЦ-4 Б3'!$H$22+'[6]ЧТЭЦ-4 Б3'!$J$22+'[6]ЧТЭЦ-4 Б3'!$K$22+'[6]ЧТЭЦ-4 Б3'!$L$22)</f>
        <v>807.56184201433143</v>
      </c>
      <c r="E29" s="27">
        <f>('[6]ЧТЭЦ-4 Б3'!$N$636+'[6]ЧТЭЦ-4 Б3'!$O$636+'[6]ЧТЭЦ-4 Б3'!$P$636+'[6]ЧТЭЦ-4 Б3'!$R$636+'[6]ЧТЭЦ-4 Б3'!$S$636+'[6]ЧТЭЦ-4 Б3'!$T$636)/('[6]ЧТЭЦ-4 Б3'!$N$22+'[6]ЧТЭЦ-4 Б3'!$O$22+'[6]ЧТЭЦ-4 Б3'!$P$22+'[6]ЧТЭЦ-4 Б3'!$R$22+'[6]ЧТЭЦ-4 Б3'!$S$22+'[6]ЧТЭЦ-4 Б3'!$T$22)</f>
        <v>883.71302323162615</v>
      </c>
      <c r="F29" s="27">
        <f>'[30]2.2'!$G$170*0+G29</f>
        <v>830.28950782549759</v>
      </c>
      <c r="G29" s="27">
        <f>'[30]2.1'!$G$170</f>
        <v>830.28950782549759</v>
      </c>
      <c r="H29" s="123">
        <f>'[30]2'!$G$170</f>
        <v>855.77475333495499</v>
      </c>
      <c r="I29" s="124"/>
    </row>
    <row r="30" spans="1:9" ht="25.5">
      <c r="A30" s="51" t="s">
        <v>142</v>
      </c>
      <c r="B30" s="35" t="s">
        <v>143</v>
      </c>
      <c r="C30" s="65" t="s">
        <v>323</v>
      </c>
      <c r="D30" s="27">
        <f>'[8]Утв. тарифы на ЭЭ и ЭМ'!F21</f>
        <v>110992.55</v>
      </c>
      <c r="E30" s="27">
        <f>'[8]Утв. тарифы на ЭЭ и ЭМ'!G21</f>
        <v>115765.23</v>
      </c>
      <c r="F30" s="27">
        <f>G30</f>
        <v>120627.37</v>
      </c>
      <c r="G30" s="27">
        <f>'[30]0.1'!$H$21</f>
        <v>120627.37</v>
      </c>
      <c r="H30" s="123">
        <f>'[30]0.1'!$K$21</f>
        <v>125205.16189142398</v>
      </c>
      <c r="I30" s="124"/>
    </row>
    <row r="31" spans="1:9" ht="27.75" customHeight="1">
      <c r="A31" s="51" t="s">
        <v>144</v>
      </c>
      <c r="B31" s="35" t="s">
        <v>156</v>
      </c>
      <c r="C31" s="34" t="s">
        <v>320</v>
      </c>
      <c r="D31" s="42"/>
      <c r="E31" s="42"/>
      <c r="F31" s="42"/>
      <c r="G31" s="42"/>
      <c r="H31" s="42"/>
      <c r="I31" s="42"/>
    </row>
    <row r="32" spans="1:9" ht="26.25" customHeight="1">
      <c r="A32" s="51" t="s">
        <v>145</v>
      </c>
      <c r="B32" s="44" t="s">
        <v>41</v>
      </c>
      <c r="C32" s="34" t="s">
        <v>320</v>
      </c>
      <c r="D32" s="27">
        <f>'ЧТЭЦ-1 ДМ_П5'!D32</f>
        <v>641.62</v>
      </c>
      <c r="E32" s="27">
        <f>'ЧТЭЦ-1 ДМ_П5'!E32</f>
        <v>860.36</v>
      </c>
      <c r="F32" s="27">
        <f>'ЧТЭЦ-1 ДМ_П5'!F32</f>
        <v>797.09</v>
      </c>
      <c r="G32" s="27">
        <f>'ЧТЭЦ-1 ДМ_П5'!G32</f>
        <v>797.09</v>
      </c>
      <c r="H32" s="123">
        <f>'ЧТЭЦ-1 ДМ_П5'!H32</f>
        <v>869.15254641784543</v>
      </c>
      <c r="I32" s="124">
        <f>'ЧТЭЦ-1 ДМ_П5'!I32</f>
        <v>0</v>
      </c>
    </row>
    <row r="33" spans="1:9" ht="12.75" customHeight="1">
      <c r="A33" s="51" t="s">
        <v>146</v>
      </c>
      <c r="B33" s="44" t="s">
        <v>42</v>
      </c>
      <c r="C33" s="34" t="s">
        <v>320</v>
      </c>
      <c r="D33" s="42"/>
      <c r="E33" s="42"/>
      <c r="F33" s="42"/>
      <c r="G33" s="42"/>
      <c r="H33" s="42"/>
      <c r="I33" s="42"/>
    </row>
    <row r="34" spans="1:9" ht="12.75" customHeight="1">
      <c r="A34" s="51"/>
      <c r="B34" s="36" t="s">
        <v>43</v>
      </c>
      <c r="C34" s="34" t="s">
        <v>320</v>
      </c>
      <c r="D34" s="42"/>
      <c r="E34" s="42"/>
      <c r="F34" s="42"/>
      <c r="G34" s="42"/>
      <c r="H34" s="42"/>
      <c r="I34" s="42"/>
    </row>
    <row r="35" spans="1:9" ht="12.75" customHeight="1">
      <c r="A35" s="51"/>
      <c r="B35" s="36" t="s">
        <v>44</v>
      </c>
      <c r="C35" s="34" t="s">
        <v>320</v>
      </c>
      <c r="D35" s="42"/>
      <c r="E35" s="42"/>
      <c r="F35" s="42"/>
      <c r="G35" s="42"/>
      <c r="H35" s="42"/>
      <c r="I35" s="42"/>
    </row>
    <row r="36" spans="1:9" ht="12.75" customHeight="1">
      <c r="A36" s="51"/>
      <c r="B36" s="36" t="s">
        <v>45</v>
      </c>
      <c r="C36" s="34" t="s">
        <v>320</v>
      </c>
      <c r="D36" s="42"/>
      <c r="E36" s="42"/>
      <c r="F36" s="42"/>
      <c r="G36" s="42"/>
      <c r="H36" s="42"/>
      <c r="I36" s="42"/>
    </row>
    <row r="37" spans="1:9" ht="12.75" customHeight="1">
      <c r="A37" s="51"/>
      <c r="B37" s="36" t="s">
        <v>46</v>
      </c>
      <c r="C37" s="34" t="s">
        <v>320</v>
      </c>
      <c r="D37" s="42"/>
      <c r="E37" s="42"/>
      <c r="F37" s="42"/>
      <c r="G37" s="42"/>
      <c r="H37" s="42"/>
      <c r="I37" s="42"/>
    </row>
    <row r="38" spans="1:9" ht="12.75" customHeight="1">
      <c r="A38" s="51" t="s">
        <v>147</v>
      </c>
      <c r="B38" s="44" t="s">
        <v>47</v>
      </c>
      <c r="C38" s="34" t="s">
        <v>320</v>
      </c>
      <c r="D38" s="42"/>
      <c r="E38" s="42"/>
      <c r="F38" s="42"/>
      <c r="G38" s="42"/>
      <c r="H38" s="42"/>
      <c r="I38" s="42"/>
    </row>
    <row r="39" spans="1:9" ht="12.75" customHeight="1">
      <c r="A39" s="51" t="s">
        <v>148</v>
      </c>
      <c r="B39" s="35" t="s">
        <v>48</v>
      </c>
      <c r="C39" s="34" t="s">
        <v>29</v>
      </c>
      <c r="D39" s="42"/>
      <c r="E39" s="42"/>
      <c r="F39" s="42"/>
      <c r="G39" s="42"/>
      <c r="H39" s="42"/>
      <c r="I39" s="42"/>
    </row>
    <row r="40" spans="1:9" ht="25.5" customHeight="1">
      <c r="A40" s="51" t="s">
        <v>149</v>
      </c>
      <c r="B40" s="36" t="s">
        <v>49</v>
      </c>
      <c r="C40" s="51" t="s">
        <v>321</v>
      </c>
      <c r="D40" s="42"/>
      <c r="E40" s="42"/>
      <c r="F40" s="42"/>
      <c r="G40" s="42"/>
      <c r="H40" s="42"/>
      <c r="I40" s="42"/>
    </row>
    <row r="41" spans="1:9" ht="12.75" customHeight="1">
      <c r="A41" s="51" t="s">
        <v>150</v>
      </c>
      <c r="B41" s="44" t="s">
        <v>50</v>
      </c>
      <c r="C41" s="34" t="s">
        <v>320</v>
      </c>
      <c r="D41" s="42"/>
      <c r="E41" s="42"/>
      <c r="F41" s="42"/>
      <c r="G41" s="42"/>
      <c r="H41" s="42"/>
      <c r="I41" s="42"/>
    </row>
    <row r="42" spans="1:9" ht="25.5">
      <c r="A42" s="51" t="s">
        <v>151</v>
      </c>
      <c r="B42" s="35" t="s">
        <v>51</v>
      </c>
      <c r="C42" s="65" t="s">
        <v>324</v>
      </c>
      <c r="D42" s="42"/>
      <c r="E42" s="42"/>
      <c r="F42" s="42"/>
      <c r="G42" s="42"/>
      <c r="H42" s="42"/>
      <c r="I42" s="42"/>
    </row>
    <row r="43" spans="1:9" ht="25.5">
      <c r="A43" s="51"/>
      <c r="B43" s="36" t="s">
        <v>52</v>
      </c>
      <c r="C43" s="65" t="s">
        <v>324</v>
      </c>
      <c r="D43" s="27">
        <f>'ЧТЭЦ-1 ДМ_П5'!D43</f>
        <v>31.74</v>
      </c>
      <c r="E43" s="27">
        <f>'ЧТЭЦ-1 ДМ_П5'!E43</f>
        <v>31.74</v>
      </c>
      <c r="F43" s="27">
        <f>'ЧТЭЦ-1 ДМ_П5'!F43</f>
        <v>31.74</v>
      </c>
      <c r="G43" s="27">
        <f>'ЧТЭЦ-1 ДМ_П5'!G43</f>
        <v>100.97</v>
      </c>
      <c r="H43" s="123">
        <f>'ЧТЭЦ-1 ДМ_П5'!H43</f>
        <v>93.111735749123582</v>
      </c>
      <c r="I43" s="125"/>
    </row>
    <row r="44" spans="1:9" ht="25.5">
      <c r="A44" s="51"/>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7" t="s">
        <v>160</v>
      </c>
      <c r="B49" s="117"/>
      <c r="C49" s="117"/>
      <c r="D49" s="117"/>
      <c r="E49" s="117"/>
      <c r="F49" s="117"/>
      <c r="G49" s="117"/>
      <c r="H49" s="117"/>
      <c r="I49" s="117"/>
    </row>
  </sheetData>
  <mergeCells count="18">
    <mergeCell ref="A49:I49"/>
    <mergeCell ref="H30:I30"/>
    <mergeCell ref="H28:I28"/>
    <mergeCell ref="H29:I29"/>
    <mergeCell ref="A46:I46"/>
    <mergeCell ref="A47:I47"/>
    <mergeCell ref="A48:I48"/>
    <mergeCell ref="H32:I32"/>
    <mergeCell ref="H43:I43"/>
    <mergeCell ref="C7:C9"/>
    <mergeCell ref="D7:E7"/>
    <mergeCell ref="F7:G7"/>
    <mergeCell ref="H7:I7"/>
    <mergeCell ref="H2:I2"/>
    <mergeCell ref="A4:I4"/>
    <mergeCell ref="A5:I5"/>
    <mergeCell ref="A7:A9"/>
    <mergeCell ref="B7:B9"/>
  </mergeCells>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3" spans="1:6">
      <c r="B3" s="57"/>
    </row>
    <row r="4" spans="1:6">
      <c r="A4" s="119" t="s">
        <v>298</v>
      </c>
      <c r="B4" s="119"/>
      <c r="C4" s="119"/>
      <c r="D4" s="119"/>
      <c r="E4" s="119"/>
      <c r="F4" s="119"/>
    </row>
    <row r="5" spans="1:6">
      <c r="A5" s="119" t="str">
        <f>Титульный!$C$19</f>
        <v>Тюменская ТЭЦ-1 без ДПМ/НВ</v>
      </c>
      <c r="B5" s="119"/>
      <c r="C5" s="119"/>
      <c r="D5" s="119"/>
      <c r="E5" s="119"/>
      <c r="F5" s="119"/>
    </row>
    <row r="6" spans="1:6">
      <c r="A6" s="33"/>
      <c r="B6" s="33"/>
      <c r="C6" s="33"/>
      <c r="D6" s="33"/>
      <c r="E6" s="33"/>
      <c r="F6" s="33"/>
    </row>
    <row r="7" spans="1:6" s="6" customFormat="1" ht="38.25">
      <c r="A7" s="120" t="s">
        <v>0</v>
      </c>
      <c r="B7" s="120" t="s">
        <v>8</v>
      </c>
      <c r="C7" s="120" t="s">
        <v>9</v>
      </c>
      <c r="D7" s="28" t="s">
        <v>135</v>
      </c>
      <c r="E7" s="28" t="s">
        <v>136</v>
      </c>
      <c r="F7" s="28" t="s">
        <v>137</v>
      </c>
    </row>
    <row r="8" spans="1:6" s="6" customFormat="1">
      <c r="A8" s="120"/>
      <c r="B8" s="120"/>
      <c r="C8" s="120"/>
      <c r="D8" s="28">
        <f>Титульный!$B$5-2</f>
        <v>2019</v>
      </c>
      <c r="E8" s="28">
        <f>Титульный!$B$5-1</f>
        <v>2020</v>
      </c>
      <c r="F8" s="28">
        <f>Титульный!$B$5</f>
        <v>2021</v>
      </c>
    </row>
    <row r="9" spans="1:6" s="6" customFormat="1">
      <c r="A9" s="120"/>
      <c r="B9" s="120"/>
      <c r="C9" s="120"/>
      <c r="D9" s="28" t="s">
        <v>60</v>
      </c>
      <c r="E9" s="28" t="s">
        <v>60</v>
      </c>
      <c r="F9" s="28"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[31]Год!$H$11</f>
        <v>472.00000000000006</v>
      </c>
      <c r="E139" s="27">
        <f>'[32]0.1'!$I$11</f>
        <v>472</v>
      </c>
      <c r="F139" s="27">
        <f>'[32]0.1'!$L$11</f>
        <v>472</v>
      </c>
    </row>
    <row r="140" spans="1:6" ht="38.25">
      <c r="A140" s="34" t="s">
        <v>75</v>
      </c>
      <c r="B140" s="35" t="s">
        <v>31</v>
      </c>
      <c r="C140" s="34" t="s">
        <v>32</v>
      </c>
      <c r="D140" s="27">
        <f>[31]Год!$H$12-[31]Год!$H$14</f>
        <v>447.26568185777228</v>
      </c>
      <c r="E140" s="27">
        <f>'[32]0.1'!$I$12</f>
        <v>441.24200000000002</v>
      </c>
      <c r="F140" s="27">
        <f>'[32]0.1'!$L$12</f>
        <v>449.03742849844889</v>
      </c>
    </row>
    <row r="141" spans="1:6">
      <c r="A141" s="34" t="s">
        <v>76</v>
      </c>
      <c r="B141" s="35" t="s">
        <v>77</v>
      </c>
      <c r="C141" s="34" t="s">
        <v>138</v>
      </c>
      <c r="D141" s="27">
        <f>'[6]ТТЭЦ-1 ДМ'!$E$7</f>
        <v>2341.1899999999996</v>
      </c>
      <c r="E141" s="27">
        <f>'[32]0.1'!$I$13</f>
        <v>2540.7901000000002</v>
      </c>
      <c r="F141" s="27">
        <f>'[32]0.1'!$L$13</f>
        <v>2224.8566666666661</v>
      </c>
    </row>
    <row r="142" spans="1:6">
      <c r="A142" s="34" t="s">
        <v>78</v>
      </c>
      <c r="B142" s="35" t="s">
        <v>79</v>
      </c>
      <c r="C142" s="34" t="s">
        <v>138</v>
      </c>
      <c r="D142" s="27">
        <f>'[6]ТТЭЦ-1 ДМ'!$E$22</f>
        <v>2125.2620000000002</v>
      </c>
      <c r="E142" s="27">
        <f>'[32]0.1'!$I$15</f>
        <v>2328.8882000000003</v>
      </c>
      <c r="F142" s="27">
        <f>'[32]0.1'!$L$15</f>
        <v>2024.2959766966439</v>
      </c>
    </row>
    <row r="143" spans="1:6">
      <c r="A143" s="34" t="s">
        <v>80</v>
      </c>
      <c r="B143" s="35" t="s">
        <v>81</v>
      </c>
      <c r="C143" s="34" t="s">
        <v>82</v>
      </c>
      <c r="D143" s="27">
        <f>'[6]ТТЭЦ-1 ДМ'!$E$23</f>
        <v>2259.7979999999998</v>
      </c>
      <c r="E143" s="27">
        <f>'[32]0.1'!$I$16</f>
        <v>2046.2201</v>
      </c>
      <c r="F143" s="27">
        <f>'[32]0.1'!$L$16</f>
        <v>2295.48</v>
      </c>
    </row>
    <row r="144" spans="1:6">
      <c r="A144" s="34" t="s">
        <v>83</v>
      </c>
      <c r="B144" s="35" t="s">
        <v>84</v>
      </c>
      <c r="C144" s="34" t="s">
        <v>82</v>
      </c>
      <c r="D144" s="27">
        <f>'[6]ТТЭЦ-1 ДМ'!$E$29</f>
        <v>2253.4238170000003</v>
      </c>
      <c r="E144" s="27">
        <f>'[32]0.1'!$I$17</f>
        <v>2039.54</v>
      </c>
      <c r="F144" s="27">
        <f>'[32]0.1'!$L$17</f>
        <v>2288.81</v>
      </c>
    </row>
    <row r="145" spans="1:8">
      <c r="A145" s="34" t="s">
        <v>85</v>
      </c>
      <c r="B145" s="35" t="s">
        <v>10</v>
      </c>
      <c r="C145" s="34" t="s">
        <v>86</v>
      </c>
      <c r="D145" s="38"/>
      <c r="E145" s="27">
        <f>'[32]0.1'!$I$43</f>
        <v>2523046.0390032157</v>
      </c>
      <c r="F145" s="27">
        <f>'[32]0.1'!$L$43</f>
        <v>2449361.2091513635</v>
      </c>
    </row>
    <row r="146" spans="1:8">
      <c r="A146" s="34"/>
      <c r="B146" s="35" t="s">
        <v>213</v>
      </c>
      <c r="C146" s="34"/>
      <c r="D146" s="38"/>
      <c r="E146" s="39"/>
      <c r="F146" s="39"/>
    </row>
    <row r="147" spans="1:8">
      <c r="A147" s="34" t="s">
        <v>87</v>
      </c>
      <c r="B147" s="36" t="s">
        <v>13</v>
      </c>
      <c r="C147" s="34" t="s">
        <v>86</v>
      </c>
      <c r="D147" s="38"/>
      <c r="E147" s="27">
        <f>'[32]0.1'!$G$43</f>
        <v>1469283.6042689809</v>
      </c>
      <c r="F147" s="27">
        <f>'[32]0.1'!$J$43</f>
        <v>1321827.4991532778</v>
      </c>
    </row>
    <row r="148" spans="1:8">
      <c r="A148" s="34" t="s">
        <v>88</v>
      </c>
      <c r="B148" s="36" t="s">
        <v>14</v>
      </c>
      <c r="C148" s="34" t="s">
        <v>86</v>
      </c>
      <c r="D148" s="38"/>
      <c r="E148" s="27">
        <f>'[32]0.1'!$H$43</f>
        <v>1053762.4347342348</v>
      </c>
      <c r="F148" s="27">
        <f>'[32]0.1'!$K$43</f>
        <v>1127533.7099980856</v>
      </c>
    </row>
    <row r="149" spans="1:8" ht="25.5">
      <c r="A149" s="34" t="s">
        <v>89</v>
      </c>
      <c r="B149" s="36" t="s">
        <v>15</v>
      </c>
      <c r="C149" s="34" t="s">
        <v>86</v>
      </c>
      <c r="D149" s="39"/>
      <c r="E149" s="39"/>
      <c r="F149" s="39"/>
    </row>
    <row r="150" spans="1:8">
      <c r="A150" s="34" t="s">
        <v>90</v>
      </c>
      <c r="B150" s="35" t="s">
        <v>91</v>
      </c>
      <c r="C150" s="34" t="s">
        <v>86</v>
      </c>
      <c r="D150" s="27">
        <f>'[6]ТТЭЦ-1 ДМ'!$E$620</f>
        <v>2686074.5013900003</v>
      </c>
      <c r="E150" s="27">
        <f>'[32]0.1'!$I$31</f>
        <v>2364056.0553872413</v>
      </c>
      <c r="F150" s="27">
        <f>'[32]0.1'!$L$31</f>
        <v>2360685.1512824586</v>
      </c>
      <c r="G150" s="45"/>
      <c r="H150" s="45"/>
    </row>
    <row r="151" spans="1:8">
      <c r="A151" s="34"/>
      <c r="B151" s="35" t="s">
        <v>213</v>
      </c>
      <c r="C151" s="34"/>
      <c r="D151" s="38"/>
      <c r="E151" s="39"/>
      <c r="F151" s="39"/>
    </row>
    <row r="152" spans="1:8">
      <c r="A152" s="34" t="s">
        <v>92</v>
      </c>
      <c r="B152" s="36" t="s">
        <v>93</v>
      </c>
      <c r="C152" s="34" t="s">
        <v>86</v>
      </c>
      <c r="D152" s="27">
        <f>'[6]ТТЭЦ-1 ДМ'!$E$636</f>
        <v>1550101.65063</v>
      </c>
      <c r="E152" s="27">
        <f>'[32]0.1'!$I$32</f>
        <v>1450950.7376990558</v>
      </c>
      <c r="F152" s="27">
        <f>'[32]0.1'!$L$32</f>
        <v>1305277.9239795862</v>
      </c>
      <c r="G152" s="45"/>
      <c r="H152" s="45"/>
    </row>
    <row r="153" spans="1:8" ht="25.5">
      <c r="A153" s="34"/>
      <c r="B153" s="36" t="s">
        <v>94</v>
      </c>
      <c r="C153" s="34" t="s">
        <v>33</v>
      </c>
      <c r="D153" s="27">
        <f>'[6]ТТЭЦ-1 ДМ'!$E$32</f>
        <v>242.95855470521386</v>
      </c>
      <c r="E153" s="27">
        <f>'[32]4'!$L$24</f>
        <v>230.1</v>
      </c>
      <c r="F153" s="27">
        <f>'[32]4'!$M$24</f>
        <v>230.1</v>
      </c>
      <c r="G153" s="45"/>
      <c r="H153" s="45"/>
    </row>
    <row r="154" spans="1:8">
      <c r="A154" s="34" t="s">
        <v>95</v>
      </c>
      <c r="B154" s="36" t="s">
        <v>96</v>
      </c>
      <c r="C154" s="34" t="s">
        <v>86</v>
      </c>
      <c r="D154" s="27">
        <f>'[6]ТТЭЦ-1 ДМ'!$E$652</f>
        <v>1135972.8507599996</v>
      </c>
      <c r="E154" s="27">
        <f>'[32]0.1'!$I$33</f>
        <v>913105.31768818549</v>
      </c>
      <c r="F154" s="27">
        <f>'[32]0.1'!$L$33</f>
        <v>1055407.2273028723</v>
      </c>
    </row>
    <row r="155" spans="1:8">
      <c r="A155" s="34"/>
      <c r="B155" s="36" t="s">
        <v>97</v>
      </c>
      <c r="C155" s="34" t="s">
        <v>98</v>
      </c>
      <c r="D155" s="27">
        <f>'[6]ТТЭЦ-1 ДМ'!$E$36</f>
        <v>168.6469321594231</v>
      </c>
      <c r="E155" s="27">
        <f>'[32]4'!$L$28</f>
        <v>165.4</v>
      </c>
      <c r="F155" s="27">
        <f>'[32]4'!$M$28</f>
        <v>165.39999999999998</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28" t="s">
        <v>107</v>
      </c>
      <c r="D160" s="39"/>
      <c r="E160" s="39"/>
      <c r="F160" s="39"/>
    </row>
    <row r="161" spans="1:6" ht="25.5">
      <c r="A161" s="34" t="s">
        <v>108</v>
      </c>
      <c r="B161" s="36" t="s">
        <v>109</v>
      </c>
      <c r="C161" s="34" t="s">
        <v>29</v>
      </c>
      <c r="D161" s="39"/>
      <c r="E161" s="39"/>
      <c r="F161" s="39"/>
    </row>
    <row r="162" spans="1:6">
      <c r="A162" s="34" t="s">
        <v>110</v>
      </c>
      <c r="B162" s="7" t="s">
        <v>111</v>
      </c>
      <c r="C162" s="34" t="s">
        <v>86</v>
      </c>
      <c r="D162" s="27">
        <f>('[7]2100'!$D$12-'[7]2100'!$S$12-'[7]2100'!$AG$12-'[7]2100'!$BH$12)/1000</f>
        <v>4774699.9490256058</v>
      </c>
      <c r="E162" s="39"/>
      <c r="F162" s="39"/>
    </row>
    <row r="163" spans="1:6">
      <c r="A163" s="34"/>
      <c r="B163" s="35" t="s">
        <v>213</v>
      </c>
      <c r="C163" s="34"/>
      <c r="D163" s="38"/>
      <c r="E163" s="39"/>
      <c r="F163" s="39"/>
    </row>
    <row r="164" spans="1:6">
      <c r="A164" s="34" t="s">
        <v>112</v>
      </c>
      <c r="B164" s="36" t="s">
        <v>17</v>
      </c>
      <c r="C164" s="34" t="s">
        <v>86</v>
      </c>
      <c r="D164" s="27">
        <f>'[7]2100'!$N$12/1000</f>
        <v>1953578.3052600005</v>
      </c>
      <c r="E164" s="39"/>
      <c r="F164" s="39"/>
    </row>
    <row r="165" spans="1:6">
      <c r="A165" s="34" t="s">
        <v>113</v>
      </c>
      <c r="B165" s="36" t="s">
        <v>18</v>
      </c>
      <c r="C165" s="34" t="s">
        <v>86</v>
      </c>
      <c r="D165" s="27">
        <f>'[7]2100'!$X$12/1000</f>
        <v>1065220.2246358604</v>
      </c>
      <c r="E165" s="39"/>
      <c r="F165" s="39"/>
    </row>
    <row r="166" spans="1:6" ht="25.5">
      <c r="A166" s="34" t="s">
        <v>114</v>
      </c>
      <c r="B166" s="36" t="s">
        <v>19</v>
      </c>
      <c r="C166" s="34" t="s">
        <v>86</v>
      </c>
      <c r="D166" s="27">
        <f>('[7]2100'!$AY$12+'[7]2100'!$BQ$12)/1000</f>
        <v>1669093.0533073584</v>
      </c>
      <c r="E166" s="39"/>
      <c r="F166" s="39"/>
    </row>
    <row r="167" spans="1:6">
      <c r="A167" s="34" t="s">
        <v>157</v>
      </c>
      <c r="B167" s="36" t="s">
        <v>158</v>
      </c>
      <c r="C167" s="34" t="s">
        <v>86</v>
      </c>
      <c r="D167" s="27">
        <f>('[7]2100'!$CI$12+'[7]2100'!$DA$12+'[7]2100'!$DK$12+'[7]2100'!$DM$12+'[7]2100'!$DO$12+'[7]2100'!$DP$12)/1000</f>
        <v>86808.36582238588</v>
      </c>
      <c r="E167" s="39"/>
      <c r="F167" s="39"/>
    </row>
    <row r="168" spans="1:6">
      <c r="A168" s="34" t="s">
        <v>115</v>
      </c>
      <c r="B168" s="7" t="s">
        <v>116</v>
      </c>
      <c r="C168" s="34" t="s">
        <v>86</v>
      </c>
      <c r="D168" s="39"/>
      <c r="E168" s="39"/>
      <c r="F168" s="39"/>
    </row>
    <row r="169" spans="1:6">
      <c r="A169" s="34"/>
      <c r="B169" s="35" t="s">
        <v>213</v>
      </c>
      <c r="C169" s="34"/>
      <c r="D169" s="39"/>
      <c r="E169" s="39"/>
      <c r="F169" s="39"/>
    </row>
    <row r="170" spans="1:6">
      <c r="A170" s="34" t="s">
        <v>117</v>
      </c>
      <c r="B170" s="36" t="s">
        <v>20</v>
      </c>
      <c r="C170" s="34" t="s">
        <v>86</v>
      </c>
      <c r="D170" s="39"/>
      <c r="E170" s="39"/>
      <c r="F170" s="39"/>
    </row>
    <row r="171" spans="1:6">
      <c r="A171" s="34" t="s">
        <v>118</v>
      </c>
      <c r="B171" s="36" t="s">
        <v>36</v>
      </c>
      <c r="C171" s="34" t="s">
        <v>86</v>
      </c>
      <c r="D171" s="39"/>
      <c r="E171" s="39"/>
      <c r="F171" s="39"/>
    </row>
    <row r="172" spans="1:6">
      <c r="A172" s="34" t="s">
        <v>119</v>
      </c>
      <c r="B172" s="7" t="s">
        <v>120</v>
      </c>
      <c r="C172" s="34" t="s">
        <v>86</v>
      </c>
      <c r="D172" s="39"/>
      <c r="E172" s="39"/>
      <c r="F172" s="39"/>
    </row>
    <row r="173" spans="1:6">
      <c r="A173" s="34"/>
      <c r="B173" s="35" t="s">
        <v>213</v>
      </c>
      <c r="C173" s="34"/>
      <c r="D173" s="39"/>
      <c r="E173" s="39"/>
      <c r="F173" s="39"/>
    </row>
    <row r="174" spans="1:6">
      <c r="A174" s="34" t="s">
        <v>121</v>
      </c>
      <c r="B174" s="36" t="s">
        <v>17</v>
      </c>
      <c r="C174" s="34" t="s">
        <v>86</v>
      </c>
      <c r="D174" s="39"/>
      <c r="E174" s="39"/>
      <c r="F174" s="39"/>
    </row>
    <row r="175" spans="1:6">
      <c r="A175" s="34" t="s">
        <v>122</v>
      </c>
      <c r="B175" s="36" t="s">
        <v>18</v>
      </c>
      <c r="C175" s="34" t="s">
        <v>86</v>
      </c>
      <c r="D175" s="39"/>
      <c r="E175" s="39"/>
      <c r="F175" s="39"/>
    </row>
    <row r="176" spans="1:6"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9"/>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69" customHeight="1">
      <c r="A184" s="34" t="s">
        <v>132</v>
      </c>
      <c r="B184" s="7" t="s">
        <v>12</v>
      </c>
      <c r="C184" s="34" t="s">
        <v>29</v>
      </c>
      <c r="D184" s="114" t="s">
        <v>334</v>
      </c>
      <c r="E184" s="115"/>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Титульный!$C$19</f>
        <v>Тюменская ТЭЦ-1 без ДПМ/НВ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8" t="s">
        <v>241</v>
      </c>
      <c r="E9" s="8" t="s">
        <v>242</v>
      </c>
      <c r="F9" s="8" t="s">
        <v>241</v>
      </c>
      <c r="G9" s="8" t="s">
        <v>242</v>
      </c>
      <c r="H9" s="8" t="s">
        <v>241</v>
      </c>
      <c r="I9" s="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28" t="s">
        <v>140</v>
      </c>
      <c r="B28" s="35" t="s">
        <v>141</v>
      </c>
      <c r="C28" s="65" t="s">
        <v>322</v>
      </c>
      <c r="D28" s="27">
        <f>'[8]Утв. тарифы на ЭЭ и ЭМ'!D22</f>
        <v>638.84</v>
      </c>
      <c r="E28" s="27">
        <f>'[8]Утв. тарифы на ЭЭ и ЭМ'!E22</f>
        <v>647.91999999999996</v>
      </c>
      <c r="F28" s="27">
        <f>G28</f>
        <v>630.89486402523778</v>
      </c>
      <c r="G28" s="27">
        <f>'[32]0.1'!$G$20</f>
        <v>630.89486402523778</v>
      </c>
      <c r="H28" s="123">
        <f>'[32]0.1'!$L$20</f>
        <v>652.9813398682478</v>
      </c>
      <c r="I28" s="124"/>
    </row>
    <row r="29" spans="1:9" ht="12.75" customHeight="1">
      <c r="A29" s="28"/>
      <c r="B29" s="43" t="s">
        <v>153</v>
      </c>
      <c r="C29" s="65" t="s">
        <v>322</v>
      </c>
      <c r="D29" s="27">
        <f>('[6]ТТЭЦ-1 ДМ'!$F$636+'[6]ТТЭЦ-1 ДМ'!$G$636+'[6]ТТЭЦ-1 ДМ'!$H$636+'[6]ТТЭЦ-1 ДМ'!$J$636+'[6]ТТЭЦ-1 ДМ'!$K$636+'[6]ТТЭЦ-1 ДМ'!$L$636)/('[6]ТТЭЦ-1 ДМ'!$F$22+'[6]ТТЭЦ-1 ДМ'!$G$22+'[6]ТТЭЦ-1 ДМ'!$H$22+'[6]ТТЭЦ-1 ДМ'!$J$22+'[6]ТТЭЦ-1 ДМ'!$K$22+'[6]ТТЭЦ-1 ДМ'!$L$22)</f>
        <v>704.65654959654159</v>
      </c>
      <c r="E29" s="27">
        <f>('[6]ТТЭЦ-1 ДМ'!$N$636+'[6]ТТЭЦ-1 ДМ'!$O$636+'[6]ТТЭЦ-1 ДМ'!$P$636+'[6]ТТЭЦ-1 ДМ'!$R$636+'[6]ТТЭЦ-1 ДМ'!$S$636+'[6]ТТЭЦ-1 ДМ'!$T$636)/('[6]ТТЭЦ-1 ДМ'!$N$22+'[6]ТТЭЦ-1 ДМ'!$O$22+'[6]ТТЭЦ-1 ДМ'!$P$22+'[6]ТТЭЦ-1 ДМ'!$R$22+'[6]ТТЭЦ-1 ДМ'!$S$22+'[6]ТТЭЦ-1 ДМ'!$T$22)</f>
        <v>765.73189184977741</v>
      </c>
      <c r="F29" s="27">
        <f>'[32]2.2'!$G$170*0+G29</f>
        <v>623.02292471534508</v>
      </c>
      <c r="G29" s="27">
        <f>'[32]2.1'!$G$170</f>
        <v>623.02292471534508</v>
      </c>
      <c r="H29" s="123">
        <f>'[32]2'!$G$170</f>
        <v>644.80586782057912</v>
      </c>
      <c r="I29" s="124"/>
    </row>
    <row r="30" spans="1:9" ht="25.5">
      <c r="A30" s="28" t="s">
        <v>142</v>
      </c>
      <c r="B30" s="35" t="s">
        <v>143</v>
      </c>
      <c r="C30" s="65" t="s">
        <v>323</v>
      </c>
      <c r="D30" s="27">
        <f>'[8]Утв. тарифы на ЭЭ и ЭМ'!F22</f>
        <v>179114.64</v>
      </c>
      <c r="E30" s="27">
        <f>'[8]Утв. тарифы на ЭЭ и ЭМ'!G22</f>
        <v>191522.42</v>
      </c>
      <c r="F30" s="27">
        <f>E30</f>
        <v>191522.42</v>
      </c>
      <c r="G30" s="27">
        <f>'[32]0.1'!$H$21</f>
        <v>199014.45516939205</v>
      </c>
      <c r="H30" s="123">
        <f>'[32]0.1'!$L$21</f>
        <v>209250.13492536746</v>
      </c>
      <c r="I30" s="124"/>
    </row>
    <row r="31" spans="1:9" ht="27.75" customHeight="1">
      <c r="A31" s="28" t="s">
        <v>144</v>
      </c>
      <c r="B31" s="35" t="s">
        <v>156</v>
      </c>
      <c r="C31" s="34" t="s">
        <v>320</v>
      </c>
      <c r="D31" s="42"/>
      <c r="E31" s="42"/>
      <c r="F31" s="42"/>
      <c r="G31" s="42"/>
      <c r="H31" s="42"/>
      <c r="I31" s="42"/>
    </row>
    <row r="32" spans="1:9" ht="26.25" customHeight="1">
      <c r="A32" s="28" t="s">
        <v>145</v>
      </c>
      <c r="B32" s="44" t="s">
        <v>41</v>
      </c>
      <c r="C32" s="34" t="s">
        <v>320</v>
      </c>
      <c r="D32" s="27">
        <f>'[11]Утв. тарифы на ТЭ и ТН'!R9</f>
        <v>572.35</v>
      </c>
      <c r="E32" s="27">
        <f>'[11]Утв. тарифы на ТЭ и ТН'!S9</f>
        <v>647.38</v>
      </c>
      <c r="F32" s="27">
        <f>'[11]Утв. тарифы на ТЭ и ТН'!T9</f>
        <v>647.38</v>
      </c>
      <c r="G32" s="27">
        <f>'[11]Утв. тарифы на ТЭ и ТН'!U9</f>
        <v>662.88</v>
      </c>
      <c r="H32" s="123">
        <f>'[12]6.1. ТО'!$I$12</f>
        <v>673.07590505459996</v>
      </c>
      <c r="I32" s="125"/>
    </row>
    <row r="33" spans="1:9" ht="12.75" customHeight="1">
      <c r="A33" s="28" t="s">
        <v>146</v>
      </c>
      <c r="B33" s="44" t="s">
        <v>42</v>
      </c>
      <c r="C33" s="34" t="s">
        <v>320</v>
      </c>
      <c r="D33" s="42"/>
      <c r="E33" s="42"/>
      <c r="F33" s="42"/>
      <c r="G33" s="42"/>
      <c r="H33" s="42"/>
      <c r="I33" s="42"/>
    </row>
    <row r="34" spans="1:9" ht="12.75" customHeight="1">
      <c r="A34" s="28"/>
      <c r="B34" s="36" t="s">
        <v>43</v>
      </c>
      <c r="C34" s="34" t="s">
        <v>320</v>
      </c>
      <c r="D34" s="42"/>
      <c r="E34" s="42"/>
      <c r="F34" s="42"/>
      <c r="G34" s="42"/>
      <c r="H34" s="42"/>
      <c r="I34" s="42"/>
    </row>
    <row r="35" spans="1:9" ht="12.75" customHeight="1">
      <c r="A35" s="28"/>
      <c r="B35" s="36" t="s">
        <v>44</v>
      </c>
      <c r="C35" s="34" t="s">
        <v>320</v>
      </c>
      <c r="D35" s="42"/>
      <c r="E35" s="42"/>
      <c r="F35" s="42"/>
      <c r="G35" s="42"/>
      <c r="H35" s="42"/>
      <c r="I35" s="42"/>
    </row>
    <row r="36" spans="1:9" ht="12.75" customHeight="1">
      <c r="A36" s="28"/>
      <c r="B36" s="36" t="s">
        <v>45</v>
      </c>
      <c r="C36" s="34" t="s">
        <v>320</v>
      </c>
      <c r="D36" s="42"/>
      <c r="E36" s="42"/>
      <c r="F36" s="42"/>
      <c r="G36" s="42"/>
      <c r="H36" s="42"/>
      <c r="I36" s="42"/>
    </row>
    <row r="37" spans="1:9" ht="12.75" customHeight="1">
      <c r="A37" s="28"/>
      <c r="B37" s="36" t="s">
        <v>46</v>
      </c>
      <c r="C37" s="34" t="s">
        <v>320</v>
      </c>
      <c r="D37" s="42"/>
      <c r="E37" s="42"/>
      <c r="F37" s="42"/>
      <c r="G37" s="42"/>
      <c r="H37" s="42"/>
      <c r="I37" s="42"/>
    </row>
    <row r="38" spans="1:9" ht="12.75" customHeight="1">
      <c r="A38" s="28" t="s">
        <v>147</v>
      </c>
      <c r="B38" s="44" t="s">
        <v>47</v>
      </c>
      <c r="C38" s="34" t="s">
        <v>320</v>
      </c>
      <c r="D38" s="42"/>
      <c r="E38" s="42"/>
      <c r="F38" s="42"/>
      <c r="G38" s="42"/>
      <c r="H38" s="42"/>
      <c r="I38" s="42"/>
    </row>
    <row r="39" spans="1:9" ht="12.75" customHeight="1">
      <c r="A39" s="28" t="s">
        <v>148</v>
      </c>
      <c r="B39" s="35" t="s">
        <v>48</v>
      </c>
      <c r="C39" s="34" t="s">
        <v>29</v>
      </c>
      <c r="D39" s="42"/>
      <c r="E39" s="42"/>
      <c r="F39" s="42"/>
      <c r="G39" s="42"/>
      <c r="H39" s="42"/>
      <c r="I39" s="42"/>
    </row>
    <row r="40" spans="1:9" ht="25.5" customHeight="1">
      <c r="A40" s="28" t="s">
        <v>149</v>
      </c>
      <c r="B40" s="36" t="s">
        <v>49</v>
      </c>
      <c r="C40" s="28" t="s">
        <v>321</v>
      </c>
      <c r="D40" s="42"/>
      <c r="E40" s="42"/>
      <c r="F40" s="42"/>
      <c r="G40" s="42"/>
      <c r="H40" s="42"/>
      <c r="I40" s="42"/>
    </row>
    <row r="41" spans="1:9" ht="12.75" customHeight="1">
      <c r="A41" s="28" t="s">
        <v>150</v>
      </c>
      <c r="B41" s="44" t="s">
        <v>50</v>
      </c>
      <c r="C41" s="34" t="s">
        <v>320</v>
      </c>
      <c r="D41" s="42"/>
      <c r="E41" s="42"/>
      <c r="F41" s="42"/>
      <c r="G41" s="42"/>
      <c r="H41" s="42"/>
      <c r="I41" s="42"/>
    </row>
    <row r="42" spans="1:9" ht="25.5">
      <c r="A42" s="28" t="s">
        <v>151</v>
      </c>
      <c r="B42" s="35" t="s">
        <v>51</v>
      </c>
      <c r="C42" s="65" t="s">
        <v>324</v>
      </c>
      <c r="D42" s="42"/>
      <c r="E42" s="42"/>
      <c r="F42" s="42"/>
      <c r="G42" s="42"/>
      <c r="H42" s="42"/>
      <c r="I42" s="42"/>
    </row>
    <row r="43" spans="1:9" ht="25.5">
      <c r="A43" s="28"/>
      <c r="B43" s="36" t="s">
        <v>52</v>
      </c>
      <c r="C43" s="65" t="s">
        <v>324</v>
      </c>
      <c r="D43" s="27">
        <f>'[11]Утв. тарифы на ТЭ и ТН'!R27</f>
        <v>29.83</v>
      </c>
      <c r="E43" s="27">
        <f>'[11]Утв. тарифы на ТЭ и ТН'!S27</f>
        <v>55.4</v>
      </c>
      <c r="F43" s="27">
        <f>'[11]Утв. тарифы на ТЭ и ТН'!T27</f>
        <v>30.08</v>
      </c>
      <c r="G43" s="27">
        <f>'[11]Утв. тарифы на ТЭ и ТН'!U27</f>
        <v>31.29</v>
      </c>
      <c r="H43" s="123">
        <f>'[12]Тариф ХОВ ТТЭЦ-1_'!$L$47</f>
        <v>24.110493931759716</v>
      </c>
      <c r="I43" s="125"/>
    </row>
    <row r="44" spans="1:9" ht="25.5">
      <c r="A44" s="28"/>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161</v>
      </c>
      <c r="B49" s="118"/>
      <c r="C49" s="118"/>
      <c r="D49" s="118"/>
      <c r="E49" s="118"/>
      <c r="F49" s="118"/>
      <c r="G49" s="118"/>
      <c r="H49" s="118"/>
      <c r="I49" s="118"/>
    </row>
  </sheetData>
  <mergeCells count="18">
    <mergeCell ref="A49:I49"/>
    <mergeCell ref="H28:I28"/>
    <mergeCell ref="H29:I29"/>
    <mergeCell ref="H30:I30"/>
    <mergeCell ref="H32:I32"/>
    <mergeCell ref="H43:I43"/>
    <mergeCell ref="A46:I46"/>
    <mergeCell ref="A47:I47"/>
    <mergeCell ref="A48:I48"/>
    <mergeCell ref="C7:C9"/>
    <mergeCell ref="D7:E7"/>
    <mergeCell ref="F7:G7"/>
    <mergeCell ref="H7:I7"/>
    <mergeCell ref="H2:I2"/>
    <mergeCell ref="A4:I4"/>
    <mergeCell ref="A5:I5"/>
    <mergeCell ref="A7:A9"/>
    <mergeCell ref="B7:B9"/>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3" spans="1:6">
      <c r="B3" s="57"/>
    </row>
    <row r="4" spans="1:6">
      <c r="A4" s="119" t="s">
        <v>298</v>
      </c>
      <c r="B4" s="119"/>
      <c r="C4" s="119"/>
      <c r="D4" s="119"/>
      <c r="E4" s="119"/>
      <c r="F4" s="119"/>
    </row>
    <row r="5" spans="1:6">
      <c r="A5" s="119" t="str">
        <f>Титульный!$C$20</f>
        <v>Тюменская ТЭЦ-1 (БЛ 2) ДПМ</v>
      </c>
      <c r="B5" s="119"/>
      <c r="C5" s="119"/>
      <c r="D5" s="119"/>
      <c r="E5" s="119"/>
      <c r="F5" s="119"/>
    </row>
    <row r="6" spans="1:6">
      <c r="A6" s="33"/>
      <c r="B6" s="33"/>
      <c r="C6" s="33"/>
      <c r="D6" s="33"/>
      <c r="E6" s="33"/>
      <c r="F6" s="33"/>
    </row>
    <row r="7" spans="1:6" s="6" customFormat="1" ht="38.25">
      <c r="A7" s="120" t="s">
        <v>0</v>
      </c>
      <c r="B7" s="120" t="s">
        <v>8</v>
      </c>
      <c r="C7" s="120" t="s">
        <v>9</v>
      </c>
      <c r="D7" s="28" t="s">
        <v>135</v>
      </c>
      <c r="E7" s="28" t="s">
        <v>136</v>
      </c>
      <c r="F7" s="28" t="s">
        <v>137</v>
      </c>
    </row>
    <row r="8" spans="1:6" s="6" customFormat="1">
      <c r="A8" s="120"/>
      <c r="B8" s="120"/>
      <c r="C8" s="120"/>
      <c r="D8" s="28">
        <f>Титульный!$B$5-2</f>
        <v>2019</v>
      </c>
      <c r="E8" s="28">
        <f>Титульный!$B$5-1</f>
        <v>2020</v>
      </c>
      <c r="F8" s="28">
        <f>Титульный!$B$5</f>
        <v>2021</v>
      </c>
    </row>
    <row r="9" spans="1:6" s="6" customFormat="1">
      <c r="A9" s="120"/>
      <c r="B9" s="120"/>
      <c r="C9" s="120"/>
      <c r="D9" s="28" t="s">
        <v>60</v>
      </c>
      <c r="E9" s="28" t="s">
        <v>60</v>
      </c>
      <c r="F9" s="28"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[33]Год!$H$11</f>
        <v>209.69999999999996</v>
      </c>
      <c r="E139" s="27">
        <f>'[34]0.1'!$I$11</f>
        <v>209.7</v>
      </c>
      <c r="F139" s="27">
        <f>'[34]0.1'!$L$11</f>
        <v>209.69999999999996</v>
      </c>
    </row>
    <row r="140" spans="1:6" ht="38.25">
      <c r="A140" s="34" t="s">
        <v>75</v>
      </c>
      <c r="B140" s="35" t="s">
        <v>31</v>
      </c>
      <c r="C140" s="34" t="s">
        <v>32</v>
      </c>
      <c r="D140" s="27">
        <f>[33]Год!$H$12-[33]Год!$H$14</f>
        <v>199.92713180923576</v>
      </c>
      <c r="E140" s="27">
        <f>'[34]0.1'!$I$12</f>
        <v>200.03829166666665</v>
      </c>
      <c r="F140" s="27">
        <f>'[34]0.1'!$L$12</f>
        <v>200.80337981296628</v>
      </c>
    </row>
    <row r="141" spans="1:6">
      <c r="A141" s="34" t="s">
        <v>76</v>
      </c>
      <c r="B141" s="35" t="s">
        <v>77</v>
      </c>
      <c r="C141" s="34" t="s">
        <v>138</v>
      </c>
      <c r="D141" s="27">
        <f>'[6]ТТЭЦ-1 НМ'!$E$7</f>
        <v>1225.874</v>
      </c>
      <c r="E141" s="27">
        <f>'[34]0.1'!$I$13</f>
        <v>1352.8501000000001</v>
      </c>
      <c r="F141" s="27">
        <f>'[34]0.1'!$L$13</f>
        <v>1166.2563333333333</v>
      </c>
    </row>
    <row r="142" spans="1:6">
      <c r="A142" s="34" t="s">
        <v>78</v>
      </c>
      <c r="B142" s="35" t="s">
        <v>79</v>
      </c>
      <c r="C142" s="34" t="s">
        <v>138</v>
      </c>
      <c r="D142" s="27">
        <f>'[6]ТТЭЦ-1 НМ'!$E$22</f>
        <v>1140.1200000000001</v>
      </c>
      <c r="E142" s="27">
        <f>'[34]0.1'!$I$15</f>
        <v>1267.6205000000002</v>
      </c>
      <c r="F142" s="27">
        <f>'[34]0.1'!$L$15</f>
        <v>1088.2520035415921</v>
      </c>
    </row>
    <row r="143" spans="1:6">
      <c r="A143" s="34" t="s">
        <v>80</v>
      </c>
      <c r="B143" s="35" t="s">
        <v>81</v>
      </c>
      <c r="C143" s="34" t="s">
        <v>82</v>
      </c>
      <c r="D143" s="27">
        <f>'[6]ТТЭЦ-1 НМ'!$E$23</f>
        <v>607.149</v>
      </c>
      <c r="E143" s="27">
        <f>'[34]0.1'!$I$16</f>
        <v>948.78499999999997</v>
      </c>
      <c r="F143" s="27">
        <f>'[34]0.1'!$L$16</f>
        <v>690.27600000000007</v>
      </c>
    </row>
    <row r="144" spans="1:6">
      <c r="A144" s="34" t="s">
        <v>83</v>
      </c>
      <c r="B144" s="35" t="s">
        <v>84</v>
      </c>
      <c r="C144" s="34" t="s">
        <v>82</v>
      </c>
      <c r="D144" s="27">
        <f>'[6]ТТЭЦ-1 НМ'!$E$29</f>
        <v>607.08100000000002</v>
      </c>
      <c r="E144" s="27">
        <f>'[34]0.1'!$I$17</f>
        <v>948.78499999999997</v>
      </c>
      <c r="F144" s="27">
        <f>'[34]0.1'!$L$17</f>
        <v>690.27600000000007</v>
      </c>
    </row>
    <row r="145" spans="1:8">
      <c r="A145" s="34" t="s">
        <v>85</v>
      </c>
      <c r="B145" s="35" t="s">
        <v>10</v>
      </c>
      <c r="C145" s="34" t="s">
        <v>86</v>
      </c>
      <c r="D145" s="38"/>
      <c r="E145" s="27">
        <f>'[34]0.1'!$I$43</f>
        <v>886711.8544514972</v>
      </c>
      <c r="F145" s="27">
        <f>'[34]0.1'!$L$43</f>
        <v>787773.16948669311</v>
      </c>
    </row>
    <row r="146" spans="1:8">
      <c r="A146" s="34"/>
      <c r="B146" s="35" t="s">
        <v>213</v>
      </c>
      <c r="C146" s="34"/>
      <c r="D146" s="38"/>
      <c r="E146" s="38"/>
      <c r="F146" s="38"/>
    </row>
    <row r="147" spans="1:8">
      <c r="A147" s="34" t="s">
        <v>87</v>
      </c>
      <c r="B147" s="36" t="s">
        <v>13</v>
      </c>
      <c r="C147" s="34" t="s">
        <v>86</v>
      </c>
      <c r="D147" s="38"/>
      <c r="E147" s="27">
        <f>'[34]0.1'!$G$43</f>
        <v>886711.8544514972</v>
      </c>
      <c r="F147" s="27">
        <f>'[34]0.1'!$J$43</f>
        <v>787773.16948669311</v>
      </c>
    </row>
    <row r="148" spans="1:8">
      <c r="A148" s="34" t="s">
        <v>88</v>
      </c>
      <c r="B148" s="36" t="s">
        <v>14</v>
      </c>
      <c r="C148" s="34" t="s">
        <v>86</v>
      </c>
      <c r="D148" s="38"/>
      <c r="E148" s="27">
        <f>'[34]0.1'!$H$43</f>
        <v>0</v>
      </c>
      <c r="F148" s="27">
        <f>'[34]0.1'!$K$43</f>
        <v>0</v>
      </c>
    </row>
    <row r="149" spans="1:8" ht="25.5">
      <c r="A149" s="34" t="s">
        <v>89</v>
      </c>
      <c r="B149" s="36" t="s">
        <v>15</v>
      </c>
      <c r="C149" s="34" t="s">
        <v>86</v>
      </c>
      <c r="D149" s="39"/>
      <c r="E149" s="39"/>
      <c r="F149" s="39"/>
    </row>
    <row r="150" spans="1:8">
      <c r="A150" s="34" t="s">
        <v>90</v>
      </c>
      <c r="B150" s="35" t="s">
        <v>91</v>
      </c>
      <c r="C150" s="34" t="s">
        <v>86</v>
      </c>
      <c r="D150" s="27">
        <f>'[6]ТТЭЦ-1 НМ'!$E$620</f>
        <v>1152681.63329</v>
      </c>
      <c r="E150" s="27">
        <f>'[34]0.1'!$I$31</f>
        <v>1219714.3498908051</v>
      </c>
      <c r="F150" s="27">
        <f>'[34]0.1'!$L$31</f>
        <v>1037171.6688685407</v>
      </c>
      <c r="G150" s="45"/>
      <c r="H150" s="45"/>
    </row>
    <row r="151" spans="1:8">
      <c r="A151" s="34"/>
      <c r="B151" s="35" t="s">
        <v>213</v>
      </c>
      <c r="C151" s="34"/>
      <c r="D151" s="38"/>
      <c r="E151" s="38"/>
      <c r="F151" s="38"/>
    </row>
    <row r="152" spans="1:8">
      <c r="A152" s="34" t="s">
        <v>92</v>
      </c>
      <c r="B152" s="36" t="s">
        <v>93</v>
      </c>
      <c r="C152" s="34" t="s">
        <v>86</v>
      </c>
      <c r="D152" s="27">
        <f>'[6]ТТЭЦ-1 НМ'!$E$636</f>
        <v>845274.77200999996</v>
      </c>
      <c r="E152" s="27">
        <f>'[34]0.1'!$I$32</f>
        <v>885178.33534017624</v>
      </c>
      <c r="F152" s="27">
        <f>'[34]0.1'!$L$32</f>
        <v>786401.82831296604</v>
      </c>
      <c r="G152" s="45"/>
      <c r="H152" s="45"/>
    </row>
    <row r="153" spans="1:8" ht="25.5">
      <c r="A153" s="34"/>
      <c r="B153" s="36" t="s">
        <v>94</v>
      </c>
      <c r="C153" s="34" t="s">
        <v>33</v>
      </c>
      <c r="D153" s="27">
        <f>'[6]ТТЭЦ-1 НМ'!$E$32</f>
        <v>247.1706197292016</v>
      </c>
      <c r="E153" s="27">
        <f>'[34]4'!$L$24</f>
        <v>257.10000000000002</v>
      </c>
      <c r="F153" s="27">
        <f>'[34]4'!$M$24</f>
        <v>257.10000000000002</v>
      </c>
      <c r="G153" s="45"/>
      <c r="H153" s="45"/>
    </row>
    <row r="154" spans="1:8">
      <c r="A154" s="34" t="s">
        <v>95</v>
      </c>
      <c r="B154" s="36" t="s">
        <v>96</v>
      </c>
      <c r="C154" s="34" t="s">
        <v>86</v>
      </c>
      <c r="D154" s="27">
        <f>'[6]ТТЭЦ-1 НМ'!$E$652</f>
        <v>307406.86127999995</v>
      </c>
      <c r="E154" s="27">
        <f>'[34]0.1'!$I$33</f>
        <v>334536.01455062884</v>
      </c>
      <c r="F154" s="27">
        <f>'[34]0.1'!$L$33</f>
        <v>250769.84055557463</v>
      </c>
    </row>
    <row r="155" spans="1:8">
      <c r="A155" s="34"/>
      <c r="B155" s="36" t="s">
        <v>97</v>
      </c>
      <c r="C155" s="34" t="s">
        <v>98</v>
      </c>
      <c r="D155" s="27">
        <f>'[6]ТТЭЦ-1 НМ'!$E$36</f>
        <v>169.93522183187324</v>
      </c>
      <c r="E155" s="27">
        <f>'[34]4'!$L$28</f>
        <v>130.19999999999999</v>
      </c>
      <c r="F155" s="27">
        <f>'[34]4'!$M$28</f>
        <v>130.19999999999999</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28" t="s">
        <v>107</v>
      </c>
      <c r="D160" s="39"/>
      <c r="E160" s="39"/>
      <c r="F160" s="39"/>
    </row>
    <row r="161" spans="1:7" ht="25.5">
      <c r="A161" s="34" t="s">
        <v>108</v>
      </c>
      <c r="B161" s="36" t="s">
        <v>109</v>
      </c>
      <c r="C161" s="34" t="s">
        <v>29</v>
      </c>
      <c r="D161" s="39"/>
      <c r="E161" s="39"/>
      <c r="F161" s="39"/>
    </row>
    <row r="162" spans="1:7">
      <c r="A162" s="34" t="s">
        <v>110</v>
      </c>
      <c r="B162" s="7" t="s">
        <v>111</v>
      </c>
      <c r="C162" s="34" t="s">
        <v>86</v>
      </c>
      <c r="D162" s="27">
        <f>('[7]2100'!$S$12+'[7]2100'!$AG$12+'[7]2100'!$BH$12)/1000</f>
        <v>1850477.9402843949</v>
      </c>
      <c r="E162" s="39"/>
      <c r="F162" s="39"/>
      <c r="G162" s="45"/>
    </row>
    <row r="163" spans="1:7">
      <c r="A163" s="34"/>
      <c r="B163" s="35" t="s">
        <v>213</v>
      </c>
      <c r="C163" s="34"/>
      <c r="D163" s="38"/>
      <c r="E163" s="39"/>
      <c r="F163" s="39"/>
    </row>
    <row r="164" spans="1:7">
      <c r="A164" s="34" t="s">
        <v>112</v>
      </c>
      <c r="B164" s="36" t="s">
        <v>17</v>
      </c>
      <c r="C164" s="34" t="s">
        <v>86</v>
      </c>
      <c r="D164" s="27">
        <f>'[7]2100'!$S$12/1000</f>
        <v>1094141.74783</v>
      </c>
      <c r="E164" s="39"/>
      <c r="F164" s="39"/>
      <c r="G164" s="45"/>
    </row>
    <row r="165" spans="1:7">
      <c r="A165" s="34" t="s">
        <v>113</v>
      </c>
      <c r="B165" s="36" t="s">
        <v>18</v>
      </c>
      <c r="C165" s="34" t="s">
        <v>86</v>
      </c>
      <c r="D165" s="27">
        <f>'[7]2100'!$AG$12/1000</f>
        <v>337783.71630353376</v>
      </c>
      <c r="E165" s="39"/>
      <c r="F165" s="39"/>
    </row>
    <row r="166" spans="1:7" ht="25.5">
      <c r="A166" s="34" t="s">
        <v>114</v>
      </c>
      <c r="B166" s="36" t="s">
        <v>19</v>
      </c>
      <c r="C166" s="34" t="s">
        <v>86</v>
      </c>
      <c r="D166" s="27">
        <f>'[7]2100'!$BH$12/1000</f>
        <v>418552.47615086118</v>
      </c>
      <c r="E166" s="39"/>
      <c r="F166" s="39"/>
    </row>
    <row r="167" spans="1:7">
      <c r="A167" s="34" t="s">
        <v>157</v>
      </c>
      <c r="B167" s="36" t="s">
        <v>158</v>
      </c>
      <c r="C167" s="34" t="s">
        <v>86</v>
      </c>
      <c r="D167" s="27">
        <v>0</v>
      </c>
      <c r="E167" s="39"/>
      <c r="F167" s="39"/>
    </row>
    <row r="168" spans="1:7">
      <c r="A168" s="34" t="s">
        <v>115</v>
      </c>
      <c r="B168" s="7" t="s">
        <v>116</v>
      </c>
      <c r="C168" s="34" t="s">
        <v>86</v>
      </c>
      <c r="D168" s="39"/>
      <c r="E168" s="39"/>
      <c r="F168" s="39"/>
    </row>
    <row r="169" spans="1:7">
      <c r="A169" s="34"/>
      <c r="B169" s="35" t="s">
        <v>213</v>
      </c>
      <c r="C169" s="34"/>
      <c r="D169" s="38"/>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8"/>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69" customHeight="1">
      <c r="A184" s="34" t="s">
        <v>132</v>
      </c>
      <c r="B184" s="7" t="s">
        <v>12</v>
      </c>
      <c r="C184" s="34" t="s">
        <v>29</v>
      </c>
      <c r="D184" s="114" t="s">
        <v>334</v>
      </c>
      <c r="E184" s="115"/>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CCFFCC"/>
    <pageSetUpPr fitToPage="1"/>
  </sheetPr>
  <dimension ref="A1:I52"/>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Титульный!$C$20</f>
        <v>Тюменская ТЭЦ-1 (БЛ 2)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8" t="s">
        <v>241</v>
      </c>
      <c r="E9" s="8" t="s">
        <v>242</v>
      </c>
      <c r="F9" s="8" t="s">
        <v>241</v>
      </c>
      <c r="G9" s="8" t="s">
        <v>242</v>
      </c>
      <c r="H9" s="8" t="s">
        <v>241</v>
      </c>
      <c r="I9" s="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28" t="s">
        <v>140</v>
      </c>
      <c r="B28" s="35" t="s">
        <v>141</v>
      </c>
      <c r="C28" s="65" t="s">
        <v>322</v>
      </c>
      <c r="D28" s="27">
        <f>'[8]Утв. тарифы на ЭЭ и ЭМ'!D23</f>
        <v>685.41</v>
      </c>
      <c r="E28" s="27">
        <f>'[8]Утв. тарифы на ЭЭ и ЭМ'!E23</f>
        <v>685.41</v>
      </c>
      <c r="F28" s="27">
        <f>E28</f>
        <v>685.41</v>
      </c>
      <c r="G28" s="27">
        <f>'[34]0.1'!$G$20</f>
        <v>699.50892593761068</v>
      </c>
      <c r="H28" s="123">
        <f>'[34]0.1'!$L$20</f>
        <v>723.88855423465805</v>
      </c>
      <c r="I28" s="124"/>
    </row>
    <row r="29" spans="1:9" ht="12.75" customHeight="1">
      <c r="A29" s="28"/>
      <c r="B29" s="43" t="s">
        <v>153</v>
      </c>
      <c r="C29" s="65" t="s">
        <v>322</v>
      </c>
      <c r="D29" s="27">
        <f>('[6]ТТЭЦ-1 НМ'!$F$636+'[6]ТТЭЦ-1 НМ'!$G$636+'[6]ТТЭЦ-1 НМ'!$H$636+'[6]ТТЭЦ-1 НМ'!$J$636+'[6]ТТЭЦ-1 НМ'!$K$636+'[6]ТТЭЦ-1 НМ'!$L$636)/('[6]ТТЭЦ-1 НМ'!$F$22+'[6]ТТЭЦ-1 НМ'!$G$22+'[6]ТТЭЦ-1 НМ'!$H$22+'[6]ТТЭЦ-1 НМ'!$J$22+'[6]ТТЭЦ-1 НМ'!$K$22+'[6]ТТЭЦ-1 НМ'!$L$22)</f>
        <v>711.6134941801804</v>
      </c>
      <c r="E29" s="27">
        <f>('[6]ТТЭЦ-1 НМ'!$N$636+'[6]ТТЭЦ-1 НМ'!$O$636+'[6]ТТЭЦ-1 НМ'!$P$636+'[6]ТТЭЦ-1 НМ'!$R$636+'[6]ТТЭЦ-1 НМ'!$S$636+'[6]ТТЭЦ-1 НМ'!$T$636)/('[6]ТТЭЦ-1 НМ'!$N$22+'[6]ТТЭЦ-1 НМ'!$O$22+'[6]ТТЭЦ-1 НМ'!$P$22+'[6]ТТЭЦ-1 НМ'!$R$22+'[6]ТТЭЦ-1 НМ'!$S$22+'[6]ТТЭЦ-1 НМ'!$T$22)</f>
        <v>774.31247811537355</v>
      </c>
      <c r="F29" s="27">
        <f>'[34]2.2'!$G$170</f>
        <v>684.24499328877403</v>
      </c>
      <c r="G29" s="27">
        <f>'[34]2.1'!$G$170</f>
        <v>698.29916393761084</v>
      </c>
      <c r="H29" s="123">
        <f>'[34]2'!$G$170</f>
        <v>722.62842223465793</v>
      </c>
      <c r="I29" s="124"/>
    </row>
    <row r="30" spans="1:9" ht="25.5">
      <c r="A30" s="28" t="s">
        <v>142</v>
      </c>
      <c r="B30" s="35" t="s">
        <v>143</v>
      </c>
      <c r="C30" s="65" t="s">
        <v>323</v>
      </c>
      <c r="D30" s="42"/>
      <c r="E30" s="42"/>
      <c r="F30" s="42"/>
      <c r="G30" s="42"/>
      <c r="H30" s="126" t="s">
        <v>337</v>
      </c>
      <c r="I30" s="127"/>
    </row>
    <row r="31" spans="1:9" ht="27.75" customHeight="1">
      <c r="A31" s="28" t="s">
        <v>144</v>
      </c>
      <c r="B31" s="35" t="s">
        <v>156</v>
      </c>
      <c r="C31" s="34" t="s">
        <v>320</v>
      </c>
      <c r="D31" s="42"/>
      <c r="E31" s="42"/>
      <c r="F31" s="42"/>
      <c r="G31" s="42"/>
      <c r="H31" s="42"/>
      <c r="I31" s="42"/>
    </row>
    <row r="32" spans="1:9" ht="26.25" customHeight="1">
      <c r="A32" s="28" t="s">
        <v>145</v>
      </c>
      <c r="B32" s="44" t="s">
        <v>41</v>
      </c>
      <c r="C32" s="34" t="s">
        <v>320</v>
      </c>
      <c r="D32" s="27">
        <f>'ТТЭЦ-1 ДМ_П5'!D32</f>
        <v>572.35</v>
      </c>
      <c r="E32" s="27">
        <f>'ТТЭЦ-1 ДМ_П5'!E32</f>
        <v>647.38</v>
      </c>
      <c r="F32" s="27">
        <f>'ТТЭЦ-1 ДМ_П5'!F32</f>
        <v>647.38</v>
      </c>
      <c r="G32" s="27">
        <f>'ТТЭЦ-1 ДМ_П5'!G32</f>
        <v>662.88</v>
      </c>
      <c r="H32" s="123">
        <f>'ТТЭЦ-1 ДМ_П5'!H32</f>
        <v>673.07590505459996</v>
      </c>
      <c r="I32" s="125"/>
    </row>
    <row r="33" spans="1:9" ht="12.75" customHeight="1">
      <c r="A33" s="28" t="s">
        <v>146</v>
      </c>
      <c r="B33" s="44" t="s">
        <v>42</v>
      </c>
      <c r="C33" s="34" t="s">
        <v>320</v>
      </c>
      <c r="D33" s="42"/>
      <c r="E33" s="42"/>
      <c r="F33" s="42"/>
      <c r="G33" s="42"/>
      <c r="H33" s="42"/>
      <c r="I33" s="42"/>
    </row>
    <row r="34" spans="1:9" ht="12.75" customHeight="1">
      <c r="A34" s="28"/>
      <c r="B34" s="36" t="s">
        <v>43</v>
      </c>
      <c r="C34" s="34" t="s">
        <v>320</v>
      </c>
      <c r="D34" s="42"/>
      <c r="E34" s="42"/>
      <c r="F34" s="42"/>
      <c r="G34" s="42"/>
      <c r="H34" s="42"/>
      <c r="I34" s="42"/>
    </row>
    <row r="35" spans="1:9" ht="12.75" customHeight="1">
      <c r="A35" s="28"/>
      <c r="B35" s="36" t="s">
        <v>44</v>
      </c>
      <c r="C35" s="34" t="s">
        <v>320</v>
      </c>
      <c r="D35" s="42"/>
      <c r="E35" s="42"/>
      <c r="F35" s="42"/>
      <c r="G35" s="42"/>
      <c r="H35" s="42"/>
      <c r="I35" s="42"/>
    </row>
    <row r="36" spans="1:9" ht="12.75" customHeight="1">
      <c r="A36" s="28"/>
      <c r="B36" s="36" t="s">
        <v>45</v>
      </c>
      <c r="C36" s="34" t="s">
        <v>320</v>
      </c>
      <c r="D36" s="42"/>
      <c r="E36" s="42"/>
      <c r="F36" s="42"/>
      <c r="G36" s="42"/>
      <c r="H36" s="42"/>
      <c r="I36" s="42"/>
    </row>
    <row r="37" spans="1:9" ht="12.75" customHeight="1">
      <c r="A37" s="28"/>
      <c r="B37" s="36" t="s">
        <v>46</v>
      </c>
      <c r="C37" s="34" t="s">
        <v>320</v>
      </c>
      <c r="D37" s="42"/>
      <c r="E37" s="42"/>
      <c r="F37" s="42"/>
      <c r="G37" s="42"/>
      <c r="H37" s="42"/>
      <c r="I37" s="42"/>
    </row>
    <row r="38" spans="1:9" ht="12.75" customHeight="1">
      <c r="A38" s="28" t="s">
        <v>147</v>
      </c>
      <c r="B38" s="44" t="s">
        <v>47</v>
      </c>
      <c r="C38" s="34" t="s">
        <v>320</v>
      </c>
      <c r="D38" s="42"/>
      <c r="E38" s="42"/>
      <c r="F38" s="42"/>
      <c r="G38" s="42"/>
      <c r="H38" s="42"/>
      <c r="I38" s="42"/>
    </row>
    <row r="39" spans="1:9" ht="12.75" customHeight="1">
      <c r="A39" s="28" t="s">
        <v>148</v>
      </c>
      <c r="B39" s="35" t="s">
        <v>48</v>
      </c>
      <c r="C39" s="34" t="s">
        <v>29</v>
      </c>
      <c r="D39" s="42"/>
      <c r="E39" s="42"/>
      <c r="F39" s="42"/>
      <c r="G39" s="42"/>
      <c r="H39" s="42"/>
      <c r="I39" s="42"/>
    </row>
    <row r="40" spans="1:9" ht="25.5" customHeight="1">
      <c r="A40" s="28" t="s">
        <v>149</v>
      </c>
      <c r="B40" s="36" t="s">
        <v>49</v>
      </c>
      <c r="C40" s="28" t="s">
        <v>321</v>
      </c>
      <c r="D40" s="42"/>
      <c r="E40" s="42"/>
      <c r="F40" s="42"/>
      <c r="G40" s="42"/>
      <c r="H40" s="42"/>
      <c r="I40" s="42"/>
    </row>
    <row r="41" spans="1:9" ht="12.75" customHeight="1">
      <c r="A41" s="28" t="s">
        <v>150</v>
      </c>
      <c r="B41" s="44" t="s">
        <v>50</v>
      </c>
      <c r="C41" s="34" t="s">
        <v>320</v>
      </c>
      <c r="D41" s="42"/>
      <c r="E41" s="42"/>
      <c r="F41" s="42"/>
      <c r="G41" s="42"/>
      <c r="H41" s="42"/>
      <c r="I41" s="42"/>
    </row>
    <row r="42" spans="1:9" ht="25.5">
      <c r="A42" s="28" t="s">
        <v>151</v>
      </c>
      <c r="B42" s="35" t="s">
        <v>51</v>
      </c>
      <c r="C42" s="65" t="s">
        <v>324</v>
      </c>
      <c r="D42" s="42"/>
      <c r="E42" s="42"/>
      <c r="F42" s="42"/>
      <c r="G42" s="42"/>
      <c r="H42" s="42"/>
      <c r="I42" s="42"/>
    </row>
    <row r="43" spans="1:9" ht="25.5">
      <c r="A43" s="28"/>
      <c r="B43" s="36" t="s">
        <v>52</v>
      </c>
      <c r="C43" s="65" t="s">
        <v>324</v>
      </c>
      <c r="D43" s="42"/>
      <c r="E43" s="42"/>
      <c r="F43" s="42"/>
      <c r="G43" s="42"/>
      <c r="H43" s="42"/>
      <c r="I43" s="42"/>
    </row>
    <row r="44" spans="1:9" ht="25.5">
      <c r="A44" s="28"/>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161</v>
      </c>
      <c r="B49" s="118"/>
      <c r="C49" s="118"/>
      <c r="D49" s="118"/>
      <c r="E49" s="118"/>
      <c r="F49" s="118"/>
      <c r="G49" s="118"/>
      <c r="H49" s="118"/>
      <c r="I49" s="118"/>
    </row>
    <row r="50" spans="1:9">
      <c r="A50" s="128" t="s">
        <v>336</v>
      </c>
      <c r="B50" s="128"/>
      <c r="C50" s="128"/>
      <c r="D50" s="128"/>
      <c r="E50" s="128"/>
      <c r="F50" s="128"/>
      <c r="G50" s="128"/>
      <c r="H50" s="128"/>
      <c r="I50" s="128"/>
    </row>
    <row r="51" spans="1:9">
      <c r="A51" s="128"/>
      <c r="B51" s="128"/>
      <c r="C51" s="128"/>
      <c r="D51" s="128"/>
      <c r="E51" s="128"/>
      <c r="F51" s="128"/>
      <c r="G51" s="128"/>
      <c r="H51" s="128"/>
      <c r="I51" s="128"/>
    </row>
    <row r="52" spans="1:9">
      <c r="A52" s="128"/>
      <c r="B52" s="128"/>
      <c r="C52" s="128"/>
      <c r="D52" s="128"/>
      <c r="E52" s="128"/>
      <c r="F52" s="128"/>
      <c r="G52" s="128"/>
      <c r="H52" s="128"/>
      <c r="I52" s="128"/>
    </row>
  </sheetData>
  <mergeCells count="18">
    <mergeCell ref="H2:I2"/>
    <mergeCell ref="A48:I48"/>
    <mergeCell ref="A4:I4"/>
    <mergeCell ref="A5:I5"/>
    <mergeCell ref="A7:A9"/>
    <mergeCell ref="B7:B9"/>
    <mergeCell ref="C7:C9"/>
    <mergeCell ref="H28:I28"/>
    <mergeCell ref="H29:I29"/>
    <mergeCell ref="H30:I30"/>
    <mergeCell ref="D7:E7"/>
    <mergeCell ref="F7:G7"/>
    <mergeCell ref="H7:I7"/>
    <mergeCell ref="A50:I52"/>
    <mergeCell ref="A49:I49"/>
    <mergeCell ref="H32:I32"/>
    <mergeCell ref="A46:I46"/>
    <mergeCell ref="A47:I47"/>
  </mergeCells>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3" spans="1:6">
      <c r="B3" s="57"/>
    </row>
    <row r="4" spans="1:6">
      <c r="A4" s="119" t="s">
        <v>298</v>
      </c>
      <c r="B4" s="119"/>
      <c r="C4" s="119"/>
      <c r="D4" s="119"/>
      <c r="E4" s="119"/>
      <c r="F4" s="119"/>
    </row>
    <row r="5" spans="1:6">
      <c r="A5" s="119" t="str">
        <f>Титульный!$C$21</f>
        <v>Тюменская ТЭЦ-2</v>
      </c>
      <c r="B5" s="119"/>
      <c r="C5" s="119"/>
      <c r="D5" s="119"/>
      <c r="E5" s="119"/>
      <c r="F5" s="119"/>
    </row>
    <row r="6" spans="1:6">
      <c r="A6" s="33"/>
      <c r="B6" s="33"/>
      <c r="C6" s="33"/>
      <c r="D6" s="33"/>
      <c r="E6" s="33"/>
      <c r="F6" s="33"/>
    </row>
    <row r="7" spans="1:6" s="6" customFormat="1" ht="38.25">
      <c r="A7" s="120" t="s">
        <v>0</v>
      </c>
      <c r="B7" s="120" t="s">
        <v>8</v>
      </c>
      <c r="C7" s="120" t="s">
        <v>9</v>
      </c>
      <c r="D7" s="9" t="s">
        <v>135</v>
      </c>
      <c r="E7" s="9" t="s">
        <v>136</v>
      </c>
      <c r="F7" s="9" t="s">
        <v>137</v>
      </c>
    </row>
    <row r="8" spans="1:6" s="6" customFormat="1">
      <c r="A8" s="120"/>
      <c r="B8" s="120"/>
      <c r="C8" s="120"/>
      <c r="D8" s="9">
        <f>Титульный!$B$5-2</f>
        <v>2019</v>
      </c>
      <c r="E8" s="9">
        <f>Титульный!$B$5-1</f>
        <v>2020</v>
      </c>
      <c r="F8" s="9">
        <f>Титульный!$B$5</f>
        <v>2021</v>
      </c>
    </row>
    <row r="9" spans="1:6" s="6" customFormat="1">
      <c r="A9" s="120"/>
      <c r="B9" s="120"/>
      <c r="C9" s="120"/>
      <c r="D9" s="9" t="s">
        <v>60</v>
      </c>
      <c r="E9" s="9" t="s">
        <v>60</v>
      </c>
      <c r="F9" s="9"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[35]Год!$H$11</f>
        <v>755</v>
      </c>
      <c r="E139" s="27">
        <f>'[36]0.1'!$I$11</f>
        <v>755</v>
      </c>
      <c r="F139" s="27">
        <f>'[36]0.1'!$L$11</f>
        <v>755</v>
      </c>
    </row>
    <row r="140" spans="1:6" ht="38.25">
      <c r="A140" s="34" t="s">
        <v>75</v>
      </c>
      <c r="B140" s="35" t="s">
        <v>31</v>
      </c>
      <c r="C140" s="34" t="s">
        <v>32</v>
      </c>
      <c r="D140" s="27">
        <f>[35]Год!$H$12-[35]Год!$H$14</f>
        <v>703.18579226537167</v>
      </c>
      <c r="E140" s="27">
        <f>'[36]0.1'!$I$12</f>
        <v>709.4921333333333</v>
      </c>
      <c r="F140" s="27">
        <f>'[36]0.1'!$L$12</f>
        <v>704.74380124139623</v>
      </c>
    </row>
    <row r="141" spans="1:6">
      <c r="A141" s="34" t="s">
        <v>76</v>
      </c>
      <c r="B141" s="35" t="s">
        <v>77</v>
      </c>
      <c r="C141" s="34" t="s">
        <v>138</v>
      </c>
      <c r="D141" s="27">
        <f>'[6]ТТЭЦ-2'!$E$7</f>
        <v>5189.1009999999997</v>
      </c>
      <c r="E141" s="27">
        <f>'[36]0.1'!$I$13</f>
        <v>4275</v>
      </c>
      <c r="F141" s="27">
        <f>'[36]0.1'!$L$13</f>
        <v>4937.9459999999999</v>
      </c>
    </row>
    <row r="142" spans="1:6">
      <c r="A142" s="34" t="s">
        <v>78</v>
      </c>
      <c r="B142" s="35" t="s">
        <v>79</v>
      </c>
      <c r="C142" s="34" t="s">
        <v>138</v>
      </c>
      <c r="D142" s="27">
        <f>'[6]ТТЭЦ-2'!$E$22</f>
        <v>4734.4309999999996</v>
      </c>
      <c r="E142" s="27">
        <f>'[36]0.1'!$I$15</f>
        <v>3879.8204548799999</v>
      </c>
      <c r="F142" s="27">
        <f>'[36]0.1'!$L$15</f>
        <v>4496.9556289168095</v>
      </c>
    </row>
    <row r="143" spans="1:6">
      <c r="A143" s="34" t="s">
        <v>80</v>
      </c>
      <c r="B143" s="35" t="s">
        <v>81</v>
      </c>
      <c r="C143" s="34" t="s">
        <v>82</v>
      </c>
      <c r="D143" s="27">
        <f>'[6]ТТЭЦ-2'!$E$23</f>
        <v>3106.5770000000002</v>
      </c>
      <c r="E143" s="27">
        <f>'[36]0.1'!$I$16</f>
        <v>2951.0075999999999</v>
      </c>
      <c r="F143" s="27">
        <f>'[36]0.1'!$L$16</f>
        <v>2999.683</v>
      </c>
    </row>
    <row r="144" spans="1:6">
      <c r="A144" s="34" t="s">
        <v>83</v>
      </c>
      <c r="B144" s="35" t="s">
        <v>84</v>
      </c>
      <c r="C144" s="34" t="s">
        <v>82</v>
      </c>
      <c r="D144" s="27">
        <f>'[6]ТТЭЦ-2'!$E$29</f>
        <v>3095.152728</v>
      </c>
      <c r="E144" s="27">
        <f>'[36]0.1'!$I$17</f>
        <v>2939.1376</v>
      </c>
      <c r="F144" s="27">
        <f>'[36]0.1'!$L$17</f>
        <v>2987.8009999999999</v>
      </c>
    </row>
    <row r="145" spans="1:8">
      <c r="A145" s="34" t="s">
        <v>85</v>
      </c>
      <c r="B145" s="35" t="s">
        <v>10</v>
      </c>
      <c r="C145" s="34" t="s">
        <v>86</v>
      </c>
      <c r="D145" s="38"/>
      <c r="E145" s="27">
        <f>'[36]0.1'!$I$43</f>
        <v>4656354.9472752381</v>
      </c>
      <c r="F145" s="27">
        <f>'[36]0.1'!$L$43</f>
        <v>5297025.4410143867</v>
      </c>
    </row>
    <row r="146" spans="1:8">
      <c r="A146" s="34"/>
      <c r="B146" s="35" t="s">
        <v>213</v>
      </c>
      <c r="C146" s="34"/>
      <c r="D146" s="38"/>
      <c r="E146" s="38"/>
      <c r="F146" s="38"/>
    </row>
    <row r="147" spans="1:8">
      <c r="A147" s="34" t="s">
        <v>87</v>
      </c>
      <c r="B147" s="36" t="s">
        <v>13</v>
      </c>
      <c r="C147" s="34" t="s">
        <v>86</v>
      </c>
      <c r="D147" s="38"/>
      <c r="E147" s="27">
        <f>'[36]0.1'!$G$43</f>
        <v>3031560.4844608535</v>
      </c>
      <c r="F147" s="27">
        <f>'[36]0.1'!$J$43</f>
        <v>3621145.0459494875</v>
      </c>
    </row>
    <row r="148" spans="1:8">
      <c r="A148" s="34" t="s">
        <v>88</v>
      </c>
      <c r="B148" s="36" t="s">
        <v>14</v>
      </c>
      <c r="C148" s="34" t="s">
        <v>86</v>
      </c>
      <c r="D148" s="38"/>
      <c r="E148" s="27">
        <f>'[36]0.1'!$H$43</f>
        <v>1624794.4628143851</v>
      </c>
      <c r="F148" s="27">
        <f>'[36]0.1'!$K$43</f>
        <v>1675880.395064899</v>
      </c>
    </row>
    <row r="149" spans="1:8" ht="25.5">
      <c r="A149" s="34" t="s">
        <v>89</v>
      </c>
      <c r="B149" s="36" t="s">
        <v>15</v>
      </c>
      <c r="C149" s="34" t="s">
        <v>86</v>
      </c>
      <c r="D149" s="39"/>
      <c r="E149" s="39"/>
      <c r="F149" s="39"/>
    </row>
    <row r="150" spans="1:8">
      <c r="A150" s="34" t="s">
        <v>90</v>
      </c>
      <c r="B150" s="35" t="s">
        <v>91</v>
      </c>
      <c r="C150" s="34" t="s">
        <v>86</v>
      </c>
      <c r="D150" s="27">
        <f>'[6]ТТЭЦ-2'!$E$620</f>
        <v>5367022.7939199992</v>
      </c>
      <c r="E150" s="27">
        <f>'[36]0.1'!$I$31</f>
        <v>4406960.4940874614</v>
      </c>
      <c r="F150" s="27">
        <f>'[36]0.1'!$L$31</f>
        <v>5057542.769519344</v>
      </c>
      <c r="G150" s="45"/>
      <c r="H150" s="45"/>
    </row>
    <row r="151" spans="1:8">
      <c r="A151" s="34"/>
      <c r="B151" s="35" t="s">
        <v>213</v>
      </c>
      <c r="C151" s="34"/>
      <c r="D151" s="38"/>
      <c r="E151" s="38"/>
      <c r="F151" s="38"/>
    </row>
    <row r="152" spans="1:8">
      <c r="A152" s="34" t="s">
        <v>92</v>
      </c>
      <c r="B152" s="36" t="s">
        <v>93</v>
      </c>
      <c r="C152" s="34" t="s">
        <v>86</v>
      </c>
      <c r="D152" s="27">
        <f>'[6]ТТЭЦ-2'!$E$636</f>
        <v>3843855.8035599994</v>
      </c>
      <c r="E152" s="27">
        <f>'[36]0.1'!$I$32</f>
        <v>3001018.7799339187</v>
      </c>
      <c r="F152" s="27">
        <f>'[36]0.1'!$L$32</f>
        <v>3584380.3188788574</v>
      </c>
      <c r="G152" s="45"/>
      <c r="H152" s="45"/>
    </row>
    <row r="153" spans="1:8" ht="25.5">
      <c r="A153" s="34"/>
      <c r="B153" s="36" t="s">
        <v>94</v>
      </c>
      <c r="C153" s="34" t="s">
        <v>33</v>
      </c>
      <c r="D153" s="27">
        <f>'[6]ТТЭЦ-2'!$E$32</f>
        <v>270.82829304424371</v>
      </c>
      <c r="E153" s="27">
        <f>'[36]4'!$L$24</f>
        <v>264.10000000000002</v>
      </c>
      <c r="F153" s="27">
        <f>'[36]4'!$M$24</f>
        <v>264.10000000000002</v>
      </c>
      <c r="G153" s="45"/>
      <c r="H153" s="45"/>
    </row>
    <row r="154" spans="1:8">
      <c r="A154" s="34" t="s">
        <v>95</v>
      </c>
      <c r="B154" s="36" t="s">
        <v>96</v>
      </c>
      <c r="C154" s="34" t="s">
        <v>86</v>
      </c>
      <c r="D154" s="27">
        <f>'[6]ТТЭЦ-2'!$E$652</f>
        <v>1523166.9903599999</v>
      </c>
      <c r="E154" s="27">
        <f>'[36]0.1'!$I$33</f>
        <v>1405941.7141535426</v>
      </c>
      <c r="F154" s="27">
        <f>'[36]0.1'!$L$33</f>
        <v>1473162.4506404866</v>
      </c>
    </row>
    <row r="155" spans="1:8">
      <c r="A155" s="34"/>
      <c r="B155" s="36" t="s">
        <v>97</v>
      </c>
      <c r="C155" s="34" t="s">
        <v>98</v>
      </c>
      <c r="D155" s="27">
        <f>'[6]ТТЭЦ-2'!$E$36</f>
        <v>164.55281810172417</v>
      </c>
      <c r="E155" s="27">
        <f>'[36]4'!$L$28</f>
        <v>164</v>
      </c>
      <c r="F155" s="27">
        <f>'[36]4'!$M$28</f>
        <v>164</v>
      </c>
    </row>
    <row r="156" spans="1:8" ht="25.5">
      <c r="A156" s="34"/>
      <c r="B156" s="7" t="s">
        <v>99</v>
      </c>
      <c r="C156" s="34" t="s">
        <v>29</v>
      </c>
      <c r="D156" s="81" t="s">
        <v>175</v>
      </c>
      <c r="E156" s="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9" t="s">
        <v>107</v>
      </c>
      <c r="D160" s="39"/>
      <c r="E160" s="39"/>
      <c r="F160" s="39"/>
    </row>
    <row r="161" spans="1:6" ht="25.5">
      <c r="A161" s="34" t="s">
        <v>108</v>
      </c>
      <c r="B161" s="36" t="s">
        <v>109</v>
      </c>
      <c r="C161" s="34" t="s">
        <v>29</v>
      </c>
      <c r="D161" s="39"/>
      <c r="E161" s="39"/>
      <c r="F161" s="39"/>
    </row>
    <row r="162" spans="1:6">
      <c r="A162" s="34" t="s">
        <v>110</v>
      </c>
      <c r="B162" s="7" t="s">
        <v>111</v>
      </c>
      <c r="C162" s="34" t="s">
        <v>86</v>
      </c>
      <c r="D162" s="27">
        <f>('[7]2200'!$D$12-'[7]2200'!$S$12-'[7]2200'!$AG$12-'[7]2200'!$BH$12)/1000</f>
        <v>7791895.6831199983</v>
      </c>
      <c r="E162" s="39"/>
      <c r="F162" s="39"/>
    </row>
    <row r="163" spans="1:6">
      <c r="A163" s="34"/>
      <c r="B163" s="35" t="s">
        <v>213</v>
      </c>
      <c r="C163" s="34"/>
      <c r="D163" s="38"/>
      <c r="E163" s="39"/>
      <c r="F163" s="39"/>
    </row>
    <row r="164" spans="1:6">
      <c r="A164" s="34" t="s">
        <v>112</v>
      </c>
      <c r="B164" s="36" t="s">
        <v>17</v>
      </c>
      <c r="C164" s="34" t="s">
        <v>86</v>
      </c>
      <c r="D164" s="27">
        <f>'[7]2200'!$N$12/1000</f>
        <v>4825434.036390001</v>
      </c>
      <c r="E164" s="39"/>
      <c r="F164" s="39"/>
    </row>
    <row r="165" spans="1:6">
      <c r="A165" s="34" t="s">
        <v>113</v>
      </c>
      <c r="B165" s="36" t="s">
        <v>18</v>
      </c>
      <c r="C165" s="34" t="s">
        <v>86</v>
      </c>
      <c r="D165" s="27">
        <f>'[7]2200'!$X$12/1000</f>
        <v>990061.01853</v>
      </c>
      <c r="E165" s="39"/>
      <c r="F165" s="39"/>
    </row>
    <row r="166" spans="1:6" ht="25.5">
      <c r="A166" s="34" t="s">
        <v>114</v>
      </c>
      <c r="B166" s="36" t="s">
        <v>19</v>
      </c>
      <c r="C166" s="34" t="s">
        <v>86</v>
      </c>
      <c r="D166" s="27">
        <f>('[7]2200'!$AY$12+'[7]2200'!$BQ$12)/1000</f>
        <v>1837282.2840899997</v>
      </c>
      <c r="E166" s="39"/>
      <c r="F166" s="39"/>
    </row>
    <row r="167" spans="1:6">
      <c r="A167" s="34" t="s">
        <v>157</v>
      </c>
      <c r="B167" s="36" t="s">
        <v>158</v>
      </c>
      <c r="C167" s="34" t="s">
        <v>86</v>
      </c>
      <c r="D167" s="27">
        <f>('[7]2200'!$CI$12+'[7]2200'!$DA$12+'[7]2200'!$DK$12+'[7]2200'!$DM$12+'[7]2200'!$DO$12+'[7]2200'!$DP$12)/1000</f>
        <v>139118.34410999998</v>
      </c>
      <c r="E167" s="39"/>
      <c r="F167" s="39"/>
    </row>
    <row r="168" spans="1:6">
      <c r="A168" s="34" t="s">
        <v>115</v>
      </c>
      <c r="B168" s="7" t="s">
        <v>116</v>
      </c>
      <c r="C168" s="34" t="s">
        <v>86</v>
      </c>
      <c r="D168" s="39"/>
      <c r="E168" s="39"/>
      <c r="F168" s="39"/>
    </row>
    <row r="169" spans="1:6">
      <c r="A169" s="34"/>
      <c r="B169" s="35" t="s">
        <v>213</v>
      </c>
      <c r="C169" s="34"/>
      <c r="D169" s="38"/>
      <c r="E169" s="39"/>
      <c r="F169" s="39"/>
    </row>
    <row r="170" spans="1:6">
      <c r="A170" s="34" t="s">
        <v>117</v>
      </c>
      <c r="B170" s="36" t="s">
        <v>20</v>
      </c>
      <c r="C170" s="34" t="s">
        <v>86</v>
      </c>
      <c r="D170" s="39"/>
      <c r="E170" s="39"/>
      <c r="F170" s="39"/>
    </row>
    <row r="171" spans="1:6">
      <c r="A171" s="34" t="s">
        <v>118</v>
      </c>
      <c r="B171" s="36" t="s">
        <v>36</v>
      </c>
      <c r="C171" s="34" t="s">
        <v>86</v>
      </c>
      <c r="D171" s="39"/>
      <c r="E171" s="39"/>
      <c r="F171" s="39"/>
    </row>
    <row r="172" spans="1:6">
      <c r="A172" s="34" t="s">
        <v>119</v>
      </c>
      <c r="B172" s="7" t="s">
        <v>120</v>
      </c>
      <c r="C172" s="34" t="s">
        <v>86</v>
      </c>
      <c r="D172" s="39"/>
      <c r="E172" s="39"/>
      <c r="F172" s="39"/>
    </row>
    <row r="173" spans="1:6">
      <c r="A173" s="34"/>
      <c r="B173" s="35" t="s">
        <v>213</v>
      </c>
      <c r="C173" s="34"/>
      <c r="D173" s="38"/>
      <c r="E173" s="39"/>
      <c r="F173" s="39"/>
    </row>
    <row r="174" spans="1:6">
      <c r="A174" s="34" t="s">
        <v>121</v>
      </c>
      <c r="B174" s="36" t="s">
        <v>17</v>
      </c>
      <c r="C174" s="34" t="s">
        <v>86</v>
      </c>
      <c r="D174" s="39"/>
      <c r="E174" s="39"/>
      <c r="F174" s="39"/>
    </row>
    <row r="175" spans="1:6">
      <c r="A175" s="34" t="s">
        <v>122</v>
      </c>
      <c r="B175" s="36" t="s">
        <v>18</v>
      </c>
      <c r="C175" s="34" t="s">
        <v>86</v>
      </c>
      <c r="D175" s="39"/>
      <c r="E175" s="39"/>
      <c r="F175" s="39"/>
    </row>
    <row r="176" spans="1:6"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69" customHeight="1">
      <c r="A184" s="34" t="s">
        <v>132</v>
      </c>
      <c r="B184" s="7" t="s">
        <v>12</v>
      </c>
      <c r="C184" s="34" t="s">
        <v>29</v>
      </c>
      <c r="D184" s="114" t="s">
        <v>334</v>
      </c>
      <c r="E184" s="115"/>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Титульный!$C$21</f>
        <v>Тюменская ТЭЦ-2</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8" t="s">
        <v>241</v>
      </c>
      <c r="E9" s="8" t="s">
        <v>242</v>
      </c>
      <c r="F9" s="8" t="s">
        <v>241</v>
      </c>
      <c r="G9" s="8" t="s">
        <v>242</v>
      </c>
      <c r="H9" s="8" t="s">
        <v>241</v>
      </c>
      <c r="I9" s="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9" t="s">
        <v>140</v>
      </c>
      <c r="B28" s="35" t="s">
        <v>141</v>
      </c>
      <c r="C28" s="65" t="s">
        <v>322</v>
      </c>
      <c r="D28" s="27">
        <f>'[8]Утв. тарифы на ЭЭ и ЭМ'!D24</f>
        <v>752.88</v>
      </c>
      <c r="E28" s="27">
        <f>'[8]Утв. тарифы на ЭЭ и ЭМ'!E24</f>
        <v>752.88</v>
      </c>
      <c r="F28" s="27">
        <f>E28</f>
        <v>752.88</v>
      </c>
      <c r="G28" s="27">
        <f>'[36]0.1'!$G$20</f>
        <v>781.36617910959944</v>
      </c>
      <c r="H28" s="123">
        <f>'[36]0.1'!$L$20</f>
        <v>805.24366810835534</v>
      </c>
      <c r="I28" s="124"/>
    </row>
    <row r="29" spans="1:9" ht="12.75" customHeight="1">
      <c r="A29" s="9"/>
      <c r="B29" s="43" t="s">
        <v>153</v>
      </c>
      <c r="C29" s="65" t="s">
        <v>322</v>
      </c>
      <c r="D29" s="27">
        <f>('[6]ТТЭЦ-2'!$F$636+'[6]ТТЭЦ-2'!$G$636+'[6]ТТЭЦ-2'!$H$636+'[6]ТТЭЦ-2'!$J$636+'[6]ТТЭЦ-2'!$K$636+'[6]ТТЭЦ-2'!$L$636)/('[6]ТТЭЦ-2'!$F$22+'[6]ТТЭЦ-2'!$G$22+'[6]ТТЭЦ-2'!$H$22+'[6]ТТЭЦ-2'!$J$22+'[6]ТТЭЦ-2'!$K$22+'[6]ТТЭЦ-2'!$L$22)</f>
        <v>778.72716063319876</v>
      </c>
      <c r="E29" s="27">
        <f>('[6]ТТЭЦ-2'!$N$636+'[6]ТТЭЦ-2'!$O$636+'[6]ТТЭЦ-2'!$P$636+'[6]ТТЭЦ-2'!$R$636+'[6]ТТЭЦ-2'!$S$636+'[6]ТТЭЦ-2'!$T$636)/('[6]ТТЭЦ-2'!$N$22+'[6]ТТЭЦ-2'!$O$22+'[6]ТТЭЦ-2'!$P$22+'[6]ТТЭЦ-2'!$R$22+'[6]ТТЭЦ-2'!$S$22+'[6]ТТЭЦ-2'!$T$22)</f>
        <v>845.40061826289389</v>
      </c>
      <c r="F29" s="27">
        <f>'[36]2.2'!$G$170</f>
        <v>745.31374476886515</v>
      </c>
      <c r="G29" s="27">
        <f>'[36]2.1'!$G$170</f>
        <v>773.49424150781681</v>
      </c>
      <c r="H29" s="123">
        <f>'[36]2'!$G$170</f>
        <v>797.06819783370509</v>
      </c>
      <c r="I29" s="124"/>
    </row>
    <row r="30" spans="1:9" ht="25.5">
      <c r="A30" s="9" t="s">
        <v>142</v>
      </c>
      <c r="B30" s="35" t="s">
        <v>143</v>
      </c>
      <c r="C30" s="65" t="s">
        <v>323</v>
      </c>
      <c r="D30" s="27">
        <f>'[8]Утв. тарифы на ЭЭ и ЭМ'!F24</f>
        <v>174919.98</v>
      </c>
      <c r="E30" s="27">
        <f>'[8]Утв. тарифы на ЭЭ и ЭМ'!G24</f>
        <v>182563.97</v>
      </c>
      <c r="F30" s="27">
        <f>E30</f>
        <v>182563.97</v>
      </c>
      <c r="G30" s="27">
        <f>'[36]0.1'!$H$21</f>
        <v>190840.0843455893</v>
      </c>
      <c r="H30" s="123">
        <f>'[36]0.1'!$L$21</f>
        <v>198166.62359106709</v>
      </c>
      <c r="I30" s="124"/>
    </row>
    <row r="31" spans="1:9" ht="27.75" customHeight="1">
      <c r="A31" s="9" t="s">
        <v>144</v>
      </c>
      <c r="B31" s="35" t="s">
        <v>156</v>
      </c>
      <c r="C31" s="34" t="s">
        <v>320</v>
      </c>
      <c r="D31" s="42"/>
      <c r="E31" s="42"/>
      <c r="F31" s="42"/>
      <c r="G31" s="42"/>
      <c r="H31" s="42"/>
      <c r="I31" s="42"/>
    </row>
    <row r="32" spans="1:9" ht="26.25" customHeight="1">
      <c r="A32" s="9" t="s">
        <v>145</v>
      </c>
      <c r="B32" s="44" t="s">
        <v>41</v>
      </c>
      <c r="C32" s="34" t="s">
        <v>320</v>
      </c>
      <c r="D32" s="27">
        <f>'ТТЭЦ-1 ДМ_П5'!D32</f>
        <v>572.35</v>
      </c>
      <c r="E32" s="27">
        <f>'ТТЭЦ-1 ДМ_П5'!E32</f>
        <v>647.38</v>
      </c>
      <c r="F32" s="27">
        <f>'ТТЭЦ-1 ДМ_П5'!F32</f>
        <v>647.38</v>
      </c>
      <c r="G32" s="27">
        <f>'ТТЭЦ-1 ДМ_П5'!G32</f>
        <v>662.88</v>
      </c>
      <c r="H32" s="123">
        <f>'ТТЭЦ-1 ДМ_П5'!H32</f>
        <v>673.07590505459996</v>
      </c>
      <c r="I32" s="125"/>
    </row>
    <row r="33" spans="1:9" ht="12.75" customHeight="1">
      <c r="A33" s="9" t="s">
        <v>146</v>
      </c>
      <c r="B33" s="44" t="s">
        <v>42</v>
      </c>
      <c r="C33" s="34" t="s">
        <v>320</v>
      </c>
      <c r="D33" s="42"/>
      <c r="E33" s="42"/>
      <c r="F33" s="42"/>
      <c r="G33" s="42"/>
      <c r="H33" s="42"/>
      <c r="I33" s="42"/>
    </row>
    <row r="34" spans="1:9" ht="12.75" customHeight="1">
      <c r="A34" s="9"/>
      <c r="B34" s="36" t="s">
        <v>43</v>
      </c>
      <c r="C34" s="34" t="s">
        <v>320</v>
      </c>
      <c r="D34" s="42"/>
      <c r="E34" s="42"/>
      <c r="F34" s="42"/>
      <c r="G34" s="42"/>
      <c r="H34" s="42"/>
      <c r="I34" s="42"/>
    </row>
    <row r="35" spans="1:9" ht="12.75" customHeight="1">
      <c r="A35" s="9"/>
      <c r="B35" s="36" t="s">
        <v>44</v>
      </c>
      <c r="C35" s="34" t="s">
        <v>320</v>
      </c>
      <c r="D35" s="42"/>
      <c r="E35" s="42"/>
      <c r="F35" s="42"/>
      <c r="G35" s="42"/>
      <c r="H35" s="42"/>
      <c r="I35" s="42"/>
    </row>
    <row r="36" spans="1:9" ht="12.75" customHeight="1">
      <c r="A36" s="9"/>
      <c r="B36" s="36" t="s">
        <v>45</v>
      </c>
      <c r="C36" s="34" t="s">
        <v>320</v>
      </c>
      <c r="D36" s="42"/>
      <c r="E36" s="42"/>
      <c r="F36" s="42"/>
      <c r="G36" s="42"/>
      <c r="H36" s="42"/>
      <c r="I36" s="42"/>
    </row>
    <row r="37" spans="1:9" ht="12.75" customHeight="1">
      <c r="A37" s="9"/>
      <c r="B37" s="36" t="s">
        <v>46</v>
      </c>
      <c r="C37" s="34" t="s">
        <v>320</v>
      </c>
      <c r="D37" s="42"/>
      <c r="E37" s="42"/>
      <c r="F37" s="42"/>
      <c r="G37" s="42"/>
      <c r="H37" s="42"/>
      <c r="I37" s="42"/>
    </row>
    <row r="38" spans="1:9" ht="12.75" customHeight="1">
      <c r="A38" s="9" t="s">
        <v>147</v>
      </c>
      <c r="B38" s="44" t="s">
        <v>47</v>
      </c>
      <c r="C38" s="34" t="s">
        <v>320</v>
      </c>
      <c r="D38" s="42"/>
      <c r="E38" s="42"/>
      <c r="F38" s="42"/>
      <c r="G38" s="42"/>
      <c r="H38" s="42"/>
      <c r="I38" s="42"/>
    </row>
    <row r="39" spans="1:9" ht="12.75" customHeight="1">
      <c r="A39" s="9" t="s">
        <v>148</v>
      </c>
      <c r="B39" s="35" t="s">
        <v>48</v>
      </c>
      <c r="C39" s="34" t="s">
        <v>29</v>
      </c>
      <c r="D39" s="42"/>
      <c r="E39" s="42"/>
      <c r="F39" s="42"/>
      <c r="G39" s="42"/>
      <c r="H39" s="42"/>
      <c r="I39" s="42"/>
    </row>
    <row r="40" spans="1:9" ht="25.5" customHeight="1">
      <c r="A40" s="9" t="s">
        <v>149</v>
      </c>
      <c r="B40" s="36" t="s">
        <v>49</v>
      </c>
      <c r="C40" s="9" t="s">
        <v>321</v>
      </c>
      <c r="D40" s="42"/>
      <c r="E40" s="42"/>
      <c r="F40" s="42"/>
      <c r="G40" s="42"/>
      <c r="H40" s="42"/>
      <c r="I40" s="42"/>
    </row>
    <row r="41" spans="1:9" ht="12.75" customHeight="1">
      <c r="A41" s="9" t="s">
        <v>150</v>
      </c>
      <c r="B41" s="44" t="s">
        <v>50</v>
      </c>
      <c r="C41" s="34" t="s">
        <v>320</v>
      </c>
      <c r="D41" s="42"/>
      <c r="E41" s="42"/>
      <c r="F41" s="42"/>
      <c r="G41" s="42"/>
      <c r="H41" s="42"/>
      <c r="I41" s="42"/>
    </row>
    <row r="42" spans="1:9" ht="25.5">
      <c r="A42" s="9" t="s">
        <v>151</v>
      </c>
      <c r="B42" s="35" t="s">
        <v>51</v>
      </c>
      <c r="C42" s="65" t="s">
        <v>324</v>
      </c>
      <c r="D42" s="42"/>
      <c r="E42" s="42"/>
      <c r="F42" s="42"/>
      <c r="G42" s="42"/>
      <c r="H42" s="42"/>
      <c r="I42" s="42"/>
    </row>
    <row r="43" spans="1:9" ht="25.5">
      <c r="A43" s="9"/>
      <c r="B43" s="36" t="s">
        <v>52</v>
      </c>
      <c r="C43" s="65" t="s">
        <v>324</v>
      </c>
      <c r="D43" s="27">
        <f>'[11]Утв. тарифы на ТЭ и ТН'!R28</f>
        <v>44.29</v>
      </c>
      <c r="E43" s="27">
        <f>'[11]Утв. тарифы на ТЭ и ТН'!S28</f>
        <v>45.16</v>
      </c>
      <c r="F43" s="27">
        <f>'[11]Утв. тарифы на ТЭ и ТН'!T28</f>
        <v>36.72</v>
      </c>
      <c r="G43" s="27">
        <f>'[11]Утв. тарифы на ТЭ и ТН'!U28</f>
        <v>38.18</v>
      </c>
      <c r="H43" s="123">
        <f>'[12]Тариф ХОВ ТТЭЦ-2_'!$L$47</f>
        <v>50.394662480280175</v>
      </c>
      <c r="I43" s="125"/>
    </row>
    <row r="44" spans="1:9" ht="25.5">
      <c r="A44" s="9"/>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161</v>
      </c>
      <c r="B49" s="118"/>
      <c r="C49" s="118"/>
      <c r="D49" s="118"/>
      <c r="E49" s="118"/>
      <c r="F49" s="118"/>
      <c r="G49" s="118"/>
      <c r="H49" s="118"/>
      <c r="I49" s="118"/>
    </row>
  </sheetData>
  <mergeCells count="18">
    <mergeCell ref="A49:I49"/>
    <mergeCell ref="H32:I32"/>
    <mergeCell ref="H43:I43"/>
    <mergeCell ref="A46:I46"/>
    <mergeCell ref="H30:I30"/>
    <mergeCell ref="H28:I28"/>
    <mergeCell ref="H29:I29"/>
    <mergeCell ref="A47:I47"/>
    <mergeCell ref="A48:I48"/>
    <mergeCell ref="H2:I2"/>
    <mergeCell ref="A4:I4"/>
    <mergeCell ref="A7:A9"/>
    <mergeCell ref="B7:B9"/>
    <mergeCell ref="C7:C9"/>
    <mergeCell ref="D7:E7"/>
    <mergeCell ref="F7:G7"/>
    <mergeCell ref="H7:I7"/>
    <mergeCell ref="A5:I5"/>
  </mergeCells>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election activeCell="A4" sqref="A4:B4"/>
    </sheetView>
  </sheetViews>
  <sheetFormatPr defaultRowHeight="12.75"/>
  <cols>
    <col min="1" max="1" width="50.42578125" style="10" customWidth="1"/>
    <col min="2" max="2" width="69.28515625" style="10" customWidth="1"/>
    <col min="3" max="5" width="9.140625" style="10"/>
    <col min="6" max="6" width="29.140625" style="10" customWidth="1"/>
    <col min="7" max="7" width="25.5703125" style="10" customWidth="1"/>
    <col min="8" max="9" width="3.7109375" style="10" customWidth="1"/>
    <col min="10" max="251" width="9.140625" style="10"/>
    <col min="252" max="253" width="0" style="10" hidden="1" customWidth="1"/>
    <col min="254" max="254" width="3.28515625" style="10" customWidth="1"/>
    <col min="255" max="255" width="9.28515625" style="10" customWidth="1"/>
    <col min="256" max="256" width="47" style="10" customWidth="1"/>
    <col min="257" max="257" width="64.42578125" style="10" customWidth="1"/>
    <col min="258" max="258" width="27" style="10" customWidth="1"/>
    <col min="259" max="261" width="9.140625" style="10"/>
    <col min="262" max="262" width="29.140625" style="10" customWidth="1"/>
    <col min="263" max="263" width="25.5703125" style="10" customWidth="1"/>
    <col min="264" max="265" width="3.7109375" style="10" customWidth="1"/>
    <col min="266" max="507" width="9.140625" style="10"/>
    <col min="508" max="509" width="0" style="10" hidden="1" customWidth="1"/>
    <col min="510" max="510" width="3.28515625" style="10" customWidth="1"/>
    <col min="511" max="511" width="9.28515625" style="10" customWidth="1"/>
    <col min="512" max="512" width="47" style="10" customWidth="1"/>
    <col min="513" max="513" width="64.42578125" style="10" customWidth="1"/>
    <col min="514" max="514" width="27" style="10" customWidth="1"/>
    <col min="515" max="517" width="9.140625" style="10"/>
    <col min="518" max="518" width="29.140625" style="10" customWidth="1"/>
    <col min="519" max="519" width="25.5703125" style="10" customWidth="1"/>
    <col min="520" max="521" width="3.7109375" style="10" customWidth="1"/>
    <col min="522" max="763" width="9.140625" style="10"/>
    <col min="764" max="765" width="0" style="10" hidden="1" customWidth="1"/>
    <col min="766" max="766" width="3.28515625" style="10" customWidth="1"/>
    <col min="767" max="767" width="9.28515625" style="10" customWidth="1"/>
    <col min="768" max="768" width="47" style="10" customWidth="1"/>
    <col min="769" max="769" width="64.42578125" style="10" customWidth="1"/>
    <col min="770" max="770" width="27" style="10" customWidth="1"/>
    <col min="771" max="773" width="9.140625" style="10"/>
    <col min="774" max="774" width="29.140625" style="10" customWidth="1"/>
    <col min="775" max="775" width="25.5703125" style="10" customWidth="1"/>
    <col min="776" max="777" width="3.7109375" style="10" customWidth="1"/>
    <col min="778" max="1019" width="9.140625" style="10"/>
    <col min="1020" max="1021" width="0" style="10" hidden="1" customWidth="1"/>
    <col min="1022" max="1022" width="3.28515625" style="10" customWidth="1"/>
    <col min="1023" max="1023" width="9.28515625" style="10" customWidth="1"/>
    <col min="1024" max="1024" width="47" style="10" customWidth="1"/>
    <col min="1025" max="1025" width="64.42578125" style="10" customWidth="1"/>
    <col min="1026" max="1026" width="27" style="10" customWidth="1"/>
    <col min="1027" max="1029" width="9.140625" style="10"/>
    <col min="1030" max="1030" width="29.140625" style="10" customWidth="1"/>
    <col min="1031" max="1031" width="25.5703125" style="10" customWidth="1"/>
    <col min="1032" max="1033" width="3.7109375" style="10" customWidth="1"/>
    <col min="1034" max="1275" width="9.140625" style="10"/>
    <col min="1276" max="1277" width="0" style="10" hidden="1" customWidth="1"/>
    <col min="1278" max="1278" width="3.28515625" style="10" customWidth="1"/>
    <col min="1279" max="1279" width="9.28515625" style="10" customWidth="1"/>
    <col min="1280" max="1280" width="47" style="10" customWidth="1"/>
    <col min="1281" max="1281" width="64.42578125" style="10" customWidth="1"/>
    <col min="1282" max="1282" width="27" style="10" customWidth="1"/>
    <col min="1283" max="1285" width="9.140625" style="10"/>
    <col min="1286" max="1286" width="29.140625" style="10" customWidth="1"/>
    <col min="1287" max="1287" width="25.5703125" style="10" customWidth="1"/>
    <col min="1288" max="1289" width="3.7109375" style="10" customWidth="1"/>
    <col min="1290" max="1531" width="9.140625" style="10"/>
    <col min="1532" max="1533" width="0" style="10" hidden="1" customWidth="1"/>
    <col min="1534" max="1534" width="3.28515625" style="10" customWidth="1"/>
    <col min="1535" max="1535" width="9.28515625" style="10" customWidth="1"/>
    <col min="1536" max="1536" width="47" style="10" customWidth="1"/>
    <col min="1537" max="1537" width="64.42578125" style="10" customWidth="1"/>
    <col min="1538" max="1538" width="27" style="10" customWidth="1"/>
    <col min="1539" max="1541" width="9.140625" style="10"/>
    <col min="1542" max="1542" width="29.140625" style="10" customWidth="1"/>
    <col min="1543" max="1543" width="25.5703125" style="10" customWidth="1"/>
    <col min="1544" max="1545" width="3.7109375" style="10" customWidth="1"/>
    <col min="1546" max="1787" width="9.140625" style="10"/>
    <col min="1788" max="1789" width="0" style="10" hidden="1" customWidth="1"/>
    <col min="1790" max="1790" width="3.28515625" style="10" customWidth="1"/>
    <col min="1791" max="1791" width="9.28515625" style="10" customWidth="1"/>
    <col min="1792" max="1792" width="47" style="10" customWidth="1"/>
    <col min="1793" max="1793" width="64.42578125" style="10" customWidth="1"/>
    <col min="1794" max="1794" width="27" style="10" customWidth="1"/>
    <col min="1795" max="1797" width="9.140625" style="10"/>
    <col min="1798" max="1798" width="29.140625" style="10" customWidth="1"/>
    <col min="1799" max="1799" width="25.5703125" style="10" customWidth="1"/>
    <col min="1800" max="1801" width="3.7109375" style="10" customWidth="1"/>
    <col min="1802" max="2043" width="9.140625" style="10"/>
    <col min="2044" max="2045" width="0" style="10" hidden="1" customWidth="1"/>
    <col min="2046" max="2046" width="3.28515625" style="10" customWidth="1"/>
    <col min="2047" max="2047" width="9.28515625" style="10" customWidth="1"/>
    <col min="2048" max="2048" width="47" style="10" customWidth="1"/>
    <col min="2049" max="2049" width="64.42578125" style="10" customWidth="1"/>
    <col min="2050" max="2050" width="27" style="10" customWidth="1"/>
    <col min="2051" max="2053" width="9.140625" style="10"/>
    <col min="2054" max="2054" width="29.140625" style="10" customWidth="1"/>
    <col min="2055" max="2055" width="25.5703125" style="10" customWidth="1"/>
    <col min="2056" max="2057" width="3.7109375" style="10" customWidth="1"/>
    <col min="2058" max="2299" width="9.140625" style="10"/>
    <col min="2300" max="2301" width="0" style="10" hidden="1" customWidth="1"/>
    <col min="2302" max="2302" width="3.28515625" style="10" customWidth="1"/>
    <col min="2303" max="2303" width="9.28515625" style="10" customWidth="1"/>
    <col min="2304" max="2304" width="47" style="10" customWidth="1"/>
    <col min="2305" max="2305" width="64.42578125" style="10" customWidth="1"/>
    <col min="2306" max="2306" width="27" style="10" customWidth="1"/>
    <col min="2307" max="2309" width="9.140625" style="10"/>
    <col min="2310" max="2310" width="29.140625" style="10" customWidth="1"/>
    <col min="2311" max="2311" width="25.5703125" style="10" customWidth="1"/>
    <col min="2312" max="2313" width="3.7109375" style="10" customWidth="1"/>
    <col min="2314" max="2555" width="9.140625" style="10"/>
    <col min="2556" max="2557" width="0" style="10" hidden="1" customWidth="1"/>
    <col min="2558" max="2558" width="3.28515625" style="10" customWidth="1"/>
    <col min="2559" max="2559" width="9.28515625" style="10" customWidth="1"/>
    <col min="2560" max="2560" width="47" style="10" customWidth="1"/>
    <col min="2561" max="2561" width="64.42578125" style="10" customWidth="1"/>
    <col min="2562" max="2562" width="27" style="10" customWidth="1"/>
    <col min="2563" max="2565" width="9.140625" style="10"/>
    <col min="2566" max="2566" width="29.140625" style="10" customWidth="1"/>
    <col min="2567" max="2567" width="25.5703125" style="10" customWidth="1"/>
    <col min="2568" max="2569" width="3.7109375" style="10" customWidth="1"/>
    <col min="2570" max="2811" width="9.140625" style="10"/>
    <col min="2812" max="2813" width="0" style="10" hidden="1" customWidth="1"/>
    <col min="2814" max="2814" width="3.28515625" style="10" customWidth="1"/>
    <col min="2815" max="2815" width="9.28515625" style="10" customWidth="1"/>
    <col min="2816" max="2816" width="47" style="10" customWidth="1"/>
    <col min="2817" max="2817" width="64.42578125" style="10" customWidth="1"/>
    <col min="2818" max="2818" width="27" style="10" customWidth="1"/>
    <col min="2819" max="2821" width="9.140625" style="10"/>
    <col min="2822" max="2822" width="29.140625" style="10" customWidth="1"/>
    <col min="2823" max="2823" width="25.5703125" style="10" customWidth="1"/>
    <col min="2824" max="2825" width="3.7109375" style="10" customWidth="1"/>
    <col min="2826" max="3067" width="9.140625" style="10"/>
    <col min="3068" max="3069" width="0" style="10" hidden="1" customWidth="1"/>
    <col min="3070" max="3070" width="3.28515625" style="10" customWidth="1"/>
    <col min="3071" max="3071" width="9.28515625" style="10" customWidth="1"/>
    <col min="3072" max="3072" width="47" style="10" customWidth="1"/>
    <col min="3073" max="3073" width="64.42578125" style="10" customWidth="1"/>
    <col min="3074" max="3074" width="27" style="10" customWidth="1"/>
    <col min="3075" max="3077" width="9.140625" style="10"/>
    <col min="3078" max="3078" width="29.140625" style="10" customWidth="1"/>
    <col min="3079" max="3079" width="25.5703125" style="10" customWidth="1"/>
    <col min="3080" max="3081" width="3.7109375" style="10" customWidth="1"/>
    <col min="3082" max="3323" width="9.140625" style="10"/>
    <col min="3324" max="3325" width="0" style="10" hidden="1" customWidth="1"/>
    <col min="3326" max="3326" width="3.28515625" style="10" customWidth="1"/>
    <col min="3327" max="3327" width="9.28515625" style="10" customWidth="1"/>
    <col min="3328" max="3328" width="47" style="10" customWidth="1"/>
    <col min="3329" max="3329" width="64.42578125" style="10" customWidth="1"/>
    <col min="3330" max="3330" width="27" style="10" customWidth="1"/>
    <col min="3331" max="3333" width="9.140625" style="10"/>
    <col min="3334" max="3334" width="29.140625" style="10" customWidth="1"/>
    <col min="3335" max="3335" width="25.5703125" style="10" customWidth="1"/>
    <col min="3336" max="3337" width="3.7109375" style="10" customWidth="1"/>
    <col min="3338" max="3579" width="9.140625" style="10"/>
    <col min="3580" max="3581" width="0" style="10" hidden="1" customWidth="1"/>
    <col min="3582" max="3582" width="3.28515625" style="10" customWidth="1"/>
    <col min="3583" max="3583" width="9.28515625" style="10" customWidth="1"/>
    <col min="3584" max="3584" width="47" style="10" customWidth="1"/>
    <col min="3585" max="3585" width="64.42578125" style="10" customWidth="1"/>
    <col min="3586" max="3586" width="27" style="10" customWidth="1"/>
    <col min="3587" max="3589" width="9.140625" style="10"/>
    <col min="3590" max="3590" width="29.140625" style="10" customWidth="1"/>
    <col min="3591" max="3591" width="25.5703125" style="10" customWidth="1"/>
    <col min="3592" max="3593" width="3.7109375" style="10" customWidth="1"/>
    <col min="3594" max="3835" width="9.140625" style="10"/>
    <col min="3836" max="3837" width="0" style="10" hidden="1" customWidth="1"/>
    <col min="3838" max="3838" width="3.28515625" style="10" customWidth="1"/>
    <col min="3839" max="3839" width="9.28515625" style="10" customWidth="1"/>
    <col min="3840" max="3840" width="47" style="10" customWidth="1"/>
    <col min="3841" max="3841" width="64.42578125" style="10" customWidth="1"/>
    <col min="3842" max="3842" width="27" style="10" customWidth="1"/>
    <col min="3843" max="3845" width="9.140625" style="10"/>
    <col min="3846" max="3846" width="29.140625" style="10" customWidth="1"/>
    <col min="3847" max="3847" width="25.5703125" style="10" customWidth="1"/>
    <col min="3848" max="3849" width="3.7109375" style="10" customWidth="1"/>
    <col min="3850" max="4091" width="9.140625" style="10"/>
    <col min="4092" max="4093" width="0" style="10" hidden="1" customWidth="1"/>
    <col min="4094" max="4094" width="3.28515625" style="10" customWidth="1"/>
    <col min="4095" max="4095" width="9.28515625" style="10" customWidth="1"/>
    <col min="4096" max="4096" width="47" style="10" customWidth="1"/>
    <col min="4097" max="4097" width="64.42578125" style="10" customWidth="1"/>
    <col min="4098" max="4098" width="27" style="10" customWidth="1"/>
    <col min="4099" max="4101" width="9.140625" style="10"/>
    <col min="4102" max="4102" width="29.140625" style="10" customWidth="1"/>
    <col min="4103" max="4103" width="25.5703125" style="10" customWidth="1"/>
    <col min="4104" max="4105" width="3.7109375" style="10" customWidth="1"/>
    <col min="4106" max="4347" width="9.140625" style="10"/>
    <col min="4348" max="4349" width="0" style="10" hidden="1" customWidth="1"/>
    <col min="4350" max="4350" width="3.28515625" style="10" customWidth="1"/>
    <col min="4351" max="4351" width="9.28515625" style="10" customWidth="1"/>
    <col min="4352" max="4352" width="47" style="10" customWidth="1"/>
    <col min="4353" max="4353" width="64.42578125" style="10" customWidth="1"/>
    <col min="4354" max="4354" width="27" style="10" customWidth="1"/>
    <col min="4355" max="4357" width="9.140625" style="10"/>
    <col min="4358" max="4358" width="29.140625" style="10" customWidth="1"/>
    <col min="4359" max="4359" width="25.5703125" style="10" customWidth="1"/>
    <col min="4360" max="4361" width="3.7109375" style="10" customWidth="1"/>
    <col min="4362" max="4603" width="9.140625" style="10"/>
    <col min="4604" max="4605" width="0" style="10" hidden="1" customWidth="1"/>
    <col min="4606" max="4606" width="3.28515625" style="10" customWidth="1"/>
    <col min="4607" max="4607" width="9.28515625" style="10" customWidth="1"/>
    <col min="4608" max="4608" width="47" style="10" customWidth="1"/>
    <col min="4609" max="4609" width="64.42578125" style="10" customWidth="1"/>
    <col min="4610" max="4610" width="27" style="10" customWidth="1"/>
    <col min="4611" max="4613" width="9.140625" style="10"/>
    <col min="4614" max="4614" width="29.140625" style="10" customWidth="1"/>
    <col min="4615" max="4615" width="25.5703125" style="10" customWidth="1"/>
    <col min="4616" max="4617" width="3.7109375" style="10" customWidth="1"/>
    <col min="4618" max="4859" width="9.140625" style="10"/>
    <col min="4860" max="4861" width="0" style="10" hidden="1" customWidth="1"/>
    <col min="4862" max="4862" width="3.28515625" style="10" customWidth="1"/>
    <col min="4863" max="4863" width="9.28515625" style="10" customWidth="1"/>
    <col min="4864" max="4864" width="47" style="10" customWidth="1"/>
    <col min="4865" max="4865" width="64.42578125" style="10" customWidth="1"/>
    <col min="4866" max="4866" width="27" style="10" customWidth="1"/>
    <col min="4867" max="4869" width="9.140625" style="10"/>
    <col min="4870" max="4870" width="29.140625" style="10" customWidth="1"/>
    <col min="4871" max="4871" width="25.5703125" style="10" customWidth="1"/>
    <col min="4872" max="4873" width="3.7109375" style="10" customWidth="1"/>
    <col min="4874" max="5115" width="9.140625" style="10"/>
    <col min="5116" max="5117" width="0" style="10" hidden="1" customWidth="1"/>
    <col min="5118" max="5118" width="3.28515625" style="10" customWidth="1"/>
    <col min="5119" max="5119" width="9.28515625" style="10" customWidth="1"/>
    <col min="5120" max="5120" width="47" style="10" customWidth="1"/>
    <col min="5121" max="5121" width="64.42578125" style="10" customWidth="1"/>
    <col min="5122" max="5122" width="27" style="10" customWidth="1"/>
    <col min="5123" max="5125" width="9.140625" style="10"/>
    <col min="5126" max="5126" width="29.140625" style="10" customWidth="1"/>
    <col min="5127" max="5127" width="25.5703125" style="10" customWidth="1"/>
    <col min="5128" max="5129" width="3.7109375" style="10" customWidth="1"/>
    <col min="5130" max="5371" width="9.140625" style="10"/>
    <col min="5372" max="5373" width="0" style="10" hidden="1" customWidth="1"/>
    <col min="5374" max="5374" width="3.28515625" style="10" customWidth="1"/>
    <col min="5375" max="5375" width="9.28515625" style="10" customWidth="1"/>
    <col min="5376" max="5376" width="47" style="10" customWidth="1"/>
    <col min="5377" max="5377" width="64.42578125" style="10" customWidth="1"/>
    <col min="5378" max="5378" width="27" style="10" customWidth="1"/>
    <col min="5379" max="5381" width="9.140625" style="10"/>
    <col min="5382" max="5382" width="29.140625" style="10" customWidth="1"/>
    <col min="5383" max="5383" width="25.5703125" style="10" customWidth="1"/>
    <col min="5384" max="5385" width="3.7109375" style="10" customWidth="1"/>
    <col min="5386" max="5627" width="9.140625" style="10"/>
    <col min="5628" max="5629" width="0" style="10" hidden="1" customWidth="1"/>
    <col min="5630" max="5630" width="3.28515625" style="10" customWidth="1"/>
    <col min="5631" max="5631" width="9.28515625" style="10" customWidth="1"/>
    <col min="5632" max="5632" width="47" style="10" customWidth="1"/>
    <col min="5633" max="5633" width="64.42578125" style="10" customWidth="1"/>
    <col min="5634" max="5634" width="27" style="10" customWidth="1"/>
    <col min="5635" max="5637" width="9.140625" style="10"/>
    <col min="5638" max="5638" width="29.140625" style="10" customWidth="1"/>
    <col min="5639" max="5639" width="25.5703125" style="10" customWidth="1"/>
    <col min="5640" max="5641" width="3.7109375" style="10" customWidth="1"/>
    <col min="5642" max="5883" width="9.140625" style="10"/>
    <col min="5884" max="5885" width="0" style="10" hidden="1" customWidth="1"/>
    <col min="5886" max="5886" width="3.28515625" style="10" customWidth="1"/>
    <col min="5887" max="5887" width="9.28515625" style="10" customWidth="1"/>
    <col min="5888" max="5888" width="47" style="10" customWidth="1"/>
    <col min="5889" max="5889" width="64.42578125" style="10" customWidth="1"/>
    <col min="5890" max="5890" width="27" style="10" customWidth="1"/>
    <col min="5891" max="5893" width="9.140625" style="10"/>
    <col min="5894" max="5894" width="29.140625" style="10" customWidth="1"/>
    <col min="5895" max="5895" width="25.5703125" style="10" customWidth="1"/>
    <col min="5896" max="5897" width="3.7109375" style="10" customWidth="1"/>
    <col min="5898" max="6139" width="9.140625" style="10"/>
    <col min="6140" max="6141" width="0" style="10" hidden="1" customWidth="1"/>
    <col min="6142" max="6142" width="3.28515625" style="10" customWidth="1"/>
    <col min="6143" max="6143" width="9.28515625" style="10" customWidth="1"/>
    <col min="6144" max="6144" width="47" style="10" customWidth="1"/>
    <col min="6145" max="6145" width="64.42578125" style="10" customWidth="1"/>
    <col min="6146" max="6146" width="27" style="10" customWidth="1"/>
    <col min="6147" max="6149" width="9.140625" style="10"/>
    <col min="6150" max="6150" width="29.140625" style="10" customWidth="1"/>
    <col min="6151" max="6151" width="25.5703125" style="10" customWidth="1"/>
    <col min="6152" max="6153" width="3.7109375" style="10" customWidth="1"/>
    <col min="6154" max="6395" width="9.140625" style="10"/>
    <col min="6396" max="6397" width="0" style="10" hidden="1" customWidth="1"/>
    <col min="6398" max="6398" width="3.28515625" style="10" customWidth="1"/>
    <col min="6399" max="6399" width="9.28515625" style="10" customWidth="1"/>
    <col min="6400" max="6400" width="47" style="10" customWidth="1"/>
    <col min="6401" max="6401" width="64.42578125" style="10" customWidth="1"/>
    <col min="6402" max="6402" width="27" style="10" customWidth="1"/>
    <col min="6403" max="6405" width="9.140625" style="10"/>
    <col min="6406" max="6406" width="29.140625" style="10" customWidth="1"/>
    <col min="6407" max="6407" width="25.5703125" style="10" customWidth="1"/>
    <col min="6408" max="6409" width="3.7109375" style="10" customWidth="1"/>
    <col min="6410" max="6651" width="9.140625" style="10"/>
    <col min="6652" max="6653" width="0" style="10" hidden="1" customWidth="1"/>
    <col min="6654" max="6654" width="3.28515625" style="10" customWidth="1"/>
    <col min="6655" max="6655" width="9.28515625" style="10" customWidth="1"/>
    <col min="6656" max="6656" width="47" style="10" customWidth="1"/>
    <col min="6657" max="6657" width="64.42578125" style="10" customWidth="1"/>
    <col min="6658" max="6658" width="27" style="10" customWidth="1"/>
    <col min="6659" max="6661" width="9.140625" style="10"/>
    <col min="6662" max="6662" width="29.140625" style="10" customWidth="1"/>
    <col min="6663" max="6663" width="25.5703125" style="10" customWidth="1"/>
    <col min="6664" max="6665" width="3.7109375" style="10" customWidth="1"/>
    <col min="6666" max="6907" width="9.140625" style="10"/>
    <col min="6908" max="6909" width="0" style="10" hidden="1" customWidth="1"/>
    <col min="6910" max="6910" width="3.28515625" style="10" customWidth="1"/>
    <col min="6911" max="6911" width="9.28515625" style="10" customWidth="1"/>
    <col min="6912" max="6912" width="47" style="10" customWidth="1"/>
    <col min="6913" max="6913" width="64.42578125" style="10" customWidth="1"/>
    <col min="6914" max="6914" width="27" style="10" customWidth="1"/>
    <col min="6915" max="6917" width="9.140625" style="10"/>
    <col min="6918" max="6918" width="29.140625" style="10" customWidth="1"/>
    <col min="6919" max="6919" width="25.5703125" style="10" customWidth="1"/>
    <col min="6920" max="6921" width="3.7109375" style="10" customWidth="1"/>
    <col min="6922" max="7163" width="9.140625" style="10"/>
    <col min="7164" max="7165" width="0" style="10" hidden="1" customWidth="1"/>
    <col min="7166" max="7166" width="3.28515625" style="10" customWidth="1"/>
    <col min="7167" max="7167" width="9.28515625" style="10" customWidth="1"/>
    <col min="7168" max="7168" width="47" style="10" customWidth="1"/>
    <col min="7169" max="7169" width="64.42578125" style="10" customWidth="1"/>
    <col min="7170" max="7170" width="27" style="10" customWidth="1"/>
    <col min="7171" max="7173" width="9.140625" style="10"/>
    <col min="7174" max="7174" width="29.140625" style="10" customWidth="1"/>
    <col min="7175" max="7175" width="25.5703125" style="10" customWidth="1"/>
    <col min="7176" max="7177" width="3.7109375" style="10" customWidth="1"/>
    <col min="7178" max="7419" width="9.140625" style="10"/>
    <col min="7420" max="7421" width="0" style="10" hidden="1" customWidth="1"/>
    <col min="7422" max="7422" width="3.28515625" style="10" customWidth="1"/>
    <col min="7423" max="7423" width="9.28515625" style="10" customWidth="1"/>
    <col min="7424" max="7424" width="47" style="10" customWidth="1"/>
    <col min="7425" max="7425" width="64.42578125" style="10" customWidth="1"/>
    <col min="7426" max="7426" width="27" style="10" customWidth="1"/>
    <col min="7427" max="7429" width="9.140625" style="10"/>
    <col min="7430" max="7430" width="29.140625" style="10" customWidth="1"/>
    <col min="7431" max="7431" width="25.5703125" style="10" customWidth="1"/>
    <col min="7432" max="7433" width="3.7109375" style="10" customWidth="1"/>
    <col min="7434" max="7675" width="9.140625" style="10"/>
    <col min="7676" max="7677" width="0" style="10" hidden="1" customWidth="1"/>
    <col min="7678" max="7678" width="3.28515625" style="10" customWidth="1"/>
    <col min="7679" max="7679" width="9.28515625" style="10" customWidth="1"/>
    <col min="7680" max="7680" width="47" style="10" customWidth="1"/>
    <col min="7681" max="7681" width="64.42578125" style="10" customWidth="1"/>
    <col min="7682" max="7682" width="27" style="10" customWidth="1"/>
    <col min="7683" max="7685" width="9.140625" style="10"/>
    <col min="7686" max="7686" width="29.140625" style="10" customWidth="1"/>
    <col min="7687" max="7687" width="25.5703125" style="10" customWidth="1"/>
    <col min="7688" max="7689" width="3.7109375" style="10" customWidth="1"/>
    <col min="7690" max="7931" width="9.140625" style="10"/>
    <col min="7932" max="7933" width="0" style="10" hidden="1" customWidth="1"/>
    <col min="7934" max="7934" width="3.28515625" style="10" customWidth="1"/>
    <col min="7935" max="7935" width="9.28515625" style="10" customWidth="1"/>
    <col min="7936" max="7936" width="47" style="10" customWidth="1"/>
    <col min="7937" max="7937" width="64.42578125" style="10" customWidth="1"/>
    <col min="7938" max="7938" width="27" style="10" customWidth="1"/>
    <col min="7939" max="7941" width="9.140625" style="10"/>
    <col min="7942" max="7942" width="29.140625" style="10" customWidth="1"/>
    <col min="7943" max="7943" width="25.5703125" style="10" customWidth="1"/>
    <col min="7944" max="7945" width="3.7109375" style="10" customWidth="1"/>
    <col min="7946" max="8187" width="9.140625" style="10"/>
    <col min="8188" max="8189" width="0" style="10" hidden="1" customWidth="1"/>
    <col min="8190" max="8190" width="3.28515625" style="10" customWidth="1"/>
    <col min="8191" max="8191" width="9.28515625" style="10" customWidth="1"/>
    <col min="8192" max="8192" width="47" style="10" customWidth="1"/>
    <col min="8193" max="8193" width="64.42578125" style="10" customWidth="1"/>
    <col min="8194" max="8194" width="27" style="10" customWidth="1"/>
    <col min="8195" max="8197" width="9.140625" style="10"/>
    <col min="8198" max="8198" width="29.140625" style="10" customWidth="1"/>
    <col min="8199" max="8199" width="25.5703125" style="10" customWidth="1"/>
    <col min="8200" max="8201" width="3.7109375" style="10" customWidth="1"/>
    <col min="8202" max="8443" width="9.140625" style="10"/>
    <col min="8444" max="8445" width="0" style="10" hidden="1" customWidth="1"/>
    <col min="8446" max="8446" width="3.28515625" style="10" customWidth="1"/>
    <col min="8447" max="8447" width="9.28515625" style="10" customWidth="1"/>
    <col min="8448" max="8448" width="47" style="10" customWidth="1"/>
    <col min="8449" max="8449" width="64.42578125" style="10" customWidth="1"/>
    <col min="8450" max="8450" width="27" style="10" customWidth="1"/>
    <col min="8451" max="8453" width="9.140625" style="10"/>
    <col min="8454" max="8454" width="29.140625" style="10" customWidth="1"/>
    <col min="8455" max="8455" width="25.5703125" style="10" customWidth="1"/>
    <col min="8456" max="8457" width="3.7109375" style="10" customWidth="1"/>
    <col min="8458" max="8699" width="9.140625" style="10"/>
    <col min="8700" max="8701" width="0" style="10" hidden="1" customWidth="1"/>
    <col min="8702" max="8702" width="3.28515625" style="10" customWidth="1"/>
    <col min="8703" max="8703" width="9.28515625" style="10" customWidth="1"/>
    <col min="8704" max="8704" width="47" style="10" customWidth="1"/>
    <col min="8705" max="8705" width="64.42578125" style="10" customWidth="1"/>
    <col min="8706" max="8706" width="27" style="10" customWidth="1"/>
    <col min="8707" max="8709" width="9.140625" style="10"/>
    <col min="8710" max="8710" width="29.140625" style="10" customWidth="1"/>
    <col min="8711" max="8711" width="25.5703125" style="10" customWidth="1"/>
    <col min="8712" max="8713" width="3.7109375" style="10" customWidth="1"/>
    <col min="8714" max="8955" width="9.140625" style="10"/>
    <col min="8956" max="8957" width="0" style="10" hidden="1" customWidth="1"/>
    <col min="8958" max="8958" width="3.28515625" style="10" customWidth="1"/>
    <col min="8959" max="8959" width="9.28515625" style="10" customWidth="1"/>
    <col min="8960" max="8960" width="47" style="10" customWidth="1"/>
    <col min="8961" max="8961" width="64.42578125" style="10" customWidth="1"/>
    <col min="8962" max="8962" width="27" style="10" customWidth="1"/>
    <col min="8963" max="8965" width="9.140625" style="10"/>
    <col min="8966" max="8966" width="29.140625" style="10" customWidth="1"/>
    <col min="8967" max="8967" width="25.5703125" style="10" customWidth="1"/>
    <col min="8968" max="8969" width="3.7109375" style="10" customWidth="1"/>
    <col min="8970" max="9211" width="9.140625" style="10"/>
    <col min="9212" max="9213" width="0" style="10" hidden="1" customWidth="1"/>
    <col min="9214" max="9214" width="3.28515625" style="10" customWidth="1"/>
    <col min="9215" max="9215" width="9.28515625" style="10" customWidth="1"/>
    <col min="9216" max="9216" width="47" style="10" customWidth="1"/>
    <col min="9217" max="9217" width="64.42578125" style="10" customWidth="1"/>
    <col min="9218" max="9218" width="27" style="10" customWidth="1"/>
    <col min="9219" max="9221" width="9.140625" style="10"/>
    <col min="9222" max="9222" width="29.140625" style="10" customWidth="1"/>
    <col min="9223" max="9223" width="25.5703125" style="10" customWidth="1"/>
    <col min="9224" max="9225" width="3.7109375" style="10" customWidth="1"/>
    <col min="9226" max="9467" width="9.140625" style="10"/>
    <col min="9468" max="9469" width="0" style="10" hidden="1" customWidth="1"/>
    <col min="9470" max="9470" width="3.28515625" style="10" customWidth="1"/>
    <col min="9471" max="9471" width="9.28515625" style="10" customWidth="1"/>
    <col min="9472" max="9472" width="47" style="10" customWidth="1"/>
    <col min="9473" max="9473" width="64.42578125" style="10" customWidth="1"/>
    <col min="9474" max="9474" width="27" style="10" customWidth="1"/>
    <col min="9475" max="9477" width="9.140625" style="10"/>
    <col min="9478" max="9478" width="29.140625" style="10" customWidth="1"/>
    <col min="9479" max="9479" width="25.5703125" style="10" customWidth="1"/>
    <col min="9480" max="9481" width="3.7109375" style="10" customWidth="1"/>
    <col min="9482" max="9723" width="9.140625" style="10"/>
    <col min="9724" max="9725" width="0" style="10" hidden="1" customWidth="1"/>
    <col min="9726" max="9726" width="3.28515625" style="10" customWidth="1"/>
    <col min="9727" max="9727" width="9.28515625" style="10" customWidth="1"/>
    <col min="9728" max="9728" width="47" style="10" customWidth="1"/>
    <col min="9729" max="9729" width="64.42578125" style="10" customWidth="1"/>
    <col min="9730" max="9730" width="27" style="10" customWidth="1"/>
    <col min="9731" max="9733" width="9.140625" style="10"/>
    <col min="9734" max="9734" width="29.140625" style="10" customWidth="1"/>
    <col min="9735" max="9735" width="25.5703125" style="10" customWidth="1"/>
    <col min="9736" max="9737" width="3.7109375" style="10" customWidth="1"/>
    <col min="9738" max="9979" width="9.140625" style="10"/>
    <col min="9980" max="9981" width="0" style="10" hidden="1" customWidth="1"/>
    <col min="9982" max="9982" width="3.28515625" style="10" customWidth="1"/>
    <col min="9983" max="9983" width="9.28515625" style="10" customWidth="1"/>
    <col min="9984" max="9984" width="47" style="10" customWidth="1"/>
    <col min="9985" max="9985" width="64.42578125" style="10" customWidth="1"/>
    <col min="9986" max="9986" width="27" style="10" customWidth="1"/>
    <col min="9987" max="9989" width="9.140625" style="10"/>
    <col min="9990" max="9990" width="29.140625" style="10" customWidth="1"/>
    <col min="9991" max="9991" width="25.5703125" style="10" customWidth="1"/>
    <col min="9992" max="9993" width="3.7109375" style="10" customWidth="1"/>
    <col min="9994" max="10235" width="9.140625" style="10"/>
    <col min="10236" max="10237" width="0" style="10" hidden="1" customWidth="1"/>
    <col min="10238" max="10238" width="3.28515625" style="10" customWidth="1"/>
    <col min="10239" max="10239" width="9.28515625" style="10" customWidth="1"/>
    <col min="10240" max="10240" width="47" style="10" customWidth="1"/>
    <col min="10241" max="10241" width="64.42578125" style="10" customWidth="1"/>
    <col min="10242" max="10242" width="27" style="10" customWidth="1"/>
    <col min="10243" max="10245" width="9.140625" style="10"/>
    <col min="10246" max="10246" width="29.140625" style="10" customWidth="1"/>
    <col min="10247" max="10247" width="25.5703125" style="10" customWidth="1"/>
    <col min="10248" max="10249" width="3.7109375" style="10" customWidth="1"/>
    <col min="10250" max="10491" width="9.140625" style="10"/>
    <col min="10492" max="10493" width="0" style="10" hidden="1" customWidth="1"/>
    <col min="10494" max="10494" width="3.28515625" style="10" customWidth="1"/>
    <col min="10495" max="10495" width="9.28515625" style="10" customWidth="1"/>
    <col min="10496" max="10496" width="47" style="10" customWidth="1"/>
    <col min="10497" max="10497" width="64.42578125" style="10" customWidth="1"/>
    <col min="10498" max="10498" width="27" style="10" customWidth="1"/>
    <col min="10499" max="10501" width="9.140625" style="10"/>
    <col min="10502" max="10502" width="29.140625" style="10" customWidth="1"/>
    <col min="10503" max="10503" width="25.5703125" style="10" customWidth="1"/>
    <col min="10504" max="10505" width="3.7109375" style="10" customWidth="1"/>
    <col min="10506" max="10747" width="9.140625" style="10"/>
    <col min="10748" max="10749" width="0" style="10" hidden="1" customWidth="1"/>
    <col min="10750" max="10750" width="3.28515625" style="10" customWidth="1"/>
    <col min="10751" max="10751" width="9.28515625" style="10" customWidth="1"/>
    <col min="10752" max="10752" width="47" style="10" customWidth="1"/>
    <col min="10753" max="10753" width="64.42578125" style="10" customWidth="1"/>
    <col min="10754" max="10754" width="27" style="10" customWidth="1"/>
    <col min="10755" max="10757" width="9.140625" style="10"/>
    <col min="10758" max="10758" width="29.140625" style="10" customWidth="1"/>
    <col min="10759" max="10759" width="25.5703125" style="10" customWidth="1"/>
    <col min="10760" max="10761" width="3.7109375" style="10" customWidth="1"/>
    <col min="10762" max="11003" width="9.140625" style="10"/>
    <col min="11004" max="11005" width="0" style="10" hidden="1" customWidth="1"/>
    <col min="11006" max="11006" width="3.28515625" style="10" customWidth="1"/>
    <col min="11007" max="11007" width="9.28515625" style="10" customWidth="1"/>
    <col min="11008" max="11008" width="47" style="10" customWidth="1"/>
    <col min="11009" max="11009" width="64.42578125" style="10" customWidth="1"/>
    <col min="11010" max="11010" width="27" style="10" customWidth="1"/>
    <col min="11011" max="11013" width="9.140625" style="10"/>
    <col min="11014" max="11014" width="29.140625" style="10" customWidth="1"/>
    <col min="11015" max="11015" width="25.5703125" style="10" customWidth="1"/>
    <col min="11016" max="11017" width="3.7109375" style="10" customWidth="1"/>
    <col min="11018" max="11259" width="9.140625" style="10"/>
    <col min="11260" max="11261" width="0" style="10" hidden="1" customWidth="1"/>
    <col min="11262" max="11262" width="3.28515625" style="10" customWidth="1"/>
    <col min="11263" max="11263" width="9.28515625" style="10" customWidth="1"/>
    <col min="11264" max="11264" width="47" style="10" customWidth="1"/>
    <col min="11265" max="11265" width="64.42578125" style="10" customWidth="1"/>
    <col min="11266" max="11266" width="27" style="10" customWidth="1"/>
    <col min="11267" max="11269" width="9.140625" style="10"/>
    <col min="11270" max="11270" width="29.140625" style="10" customWidth="1"/>
    <col min="11271" max="11271" width="25.5703125" style="10" customWidth="1"/>
    <col min="11272" max="11273" width="3.7109375" style="10" customWidth="1"/>
    <col min="11274" max="11515" width="9.140625" style="10"/>
    <col min="11516" max="11517" width="0" style="10" hidden="1" customWidth="1"/>
    <col min="11518" max="11518" width="3.28515625" style="10" customWidth="1"/>
    <col min="11519" max="11519" width="9.28515625" style="10" customWidth="1"/>
    <col min="11520" max="11520" width="47" style="10" customWidth="1"/>
    <col min="11521" max="11521" width="64.42578125" style="10" customWidth="1"/>
    <col min="11522" max="11522" width="27" style="10" customWidth="1"/>
    <col min="11523" max="11525" width="9.140625" style="10"/>
    <col min="11526" max="11526" width="29.140625" style="10" customWidth="1"/>
    <col min="11527" max="11527" width="25.5703125" style="10" customWidth="1"/>
    <col min="11528" max="11529" width="3.7109375" style="10" customWidth="1"/>
    <col min="11530" max="11771" width="9.140625" style="10"/>
    <col min="11772" max="11773" width="0" style="10" hidden="1" customWidth="1"/>
    <col min="11774" max="11774" width="3.28515625" style="10" customWidth="1"/>
    <col min="11775" max="11775" width="9.28515625" style="10" customWidth="1"/>
    <col min="11776" max="11776" width="47" style="10" customWidth="1"/>
    <col min="11777" max="11777" width="64.42578125" style="10" customWidth="1"/>
    <col min="11778" max="11778" width="27" style="10" customWidth="1"/>
    <col min="11779" max="11781" width="9.140625" style="10"/>
    <col min="11782" max="11782" width="29.140625" style="10" customWidth="1"/>
    <col min="11783" max="11783" width="25.5703125" style="10" customWidth="1"/>
    <col min="11784" max="11785" width="3.7109375" style="10" customWidth="1"/>
    <col min="11786" max="12027" width="9.140625" style="10"/>
    <col min="12028" max="12029" width="0" style="10" hidden="1" customWidth="1"/>
    <col min="12030" max="12030" width="3.28515625" style="10" customWidth="1"/>
    <col min="12031" max="12031" width="9.28515625" style="10" customWidth="1"/>
    <col min="12032" max="12032" width="47" style="10" customWidth="1"/>
    <col min="12033" max="12033" width="64.42578125" style="10" customWidth="1"/>
    <col min="12034" max="12034" width="27" style="10" customWidth="1"/>
    <col min="12035" max="12037" width="9.140625" style="10"/>
    <col min="12038" max="12038" width="29.140625" style="10" customWidth="1"/>
    <col min="12039" max="12039" width="25.5703125" style="10" customWidth="1"/>
    <col min="12040" max="12041" width="3.7109375" style="10" customWidth="1"/>
    <col min="12042" max="12283" width="9.140625" style="10"/>
    <col min="12284" max="12285" width="0" style="10" hidden="1" customWidth="1"/>
    <col min="12286" max="12286" width="3.28515625" style="10" customWidth="1"/>
    <col min="12287" max="12287" width="9.28515625" style="10" customWidth="1"/>
    <col min="12288" max="12288" width="47" style="10" customWidth="1"/>
    <col min="12289" max="12289" width="64.42578125" style="10" customWidth="1"/>
    <col min="12290" max="12290" width="27" style="10" customWidth="1"/>
    <col min="12291" max="12293" width="9.140625" style="10"/>
    <col min="12294" max="12294" width="29.140625" style="10" customWidth="1"/>
    <col min="12295" max="12295" width="25.5703125" style="10" customWidth="1"/>
    <col min="12296" max="12297" width="3.7109375" style="10" customWidth="1"/>
    <col min="12298" max="12539" width="9.140625" style="10"/>
    <col min="12540" max="12541" width="0" style="10" hidden="1" customWidth="1"/>
    <col min="12542" max="12542" width="3.28515625" style="10" customWidth="1"/>
    <col min="12543" max="12543" width="9.28515625" style="10" customWidth="1"/>
    <col min="12544" max="12544" width="47" style="10" customWidth="1"/>
    <col min="12545" max="12545" width="64.42578125" style="10" customWidth="1"/>
    <col min="12546" max="12546" width="27" style="10" customWidth="1"/>
    <col min="12547" max="12549" width="9.140625" style="10"/>
    <col min="12550" max="12550" width="29.140625" style="10" customWidth="1"/>
    <col min="12551" max="12551" width="25.5703125" style="10" customWidth="1"/>
    <col min="12552" max="12553" width="3.7109375" style="10" customWidth="1"/>
    <col min="12554" max="12795" width="9.140625" style="10"/>
    <col min="12796" max="12797" width="0" style="10" hidden="1" customWidth="1"/>
    <col min="12798" max="12798" width="3.28515625" style="10" customWidth="1"/>
    <col min="12799" max="12799" width="9.28515625" style="10" customWidth="1"/>
    <col min="12800" max="12800" width="47" style="10" customWidth="1"/>
    <col min="12801" max="12801" width="64.42578125" style="10" customWidth="1"/>
    <col min="12802" max="12802" width="27" style="10" customWidth="1"/>
    <col min="12803" max="12805" width="9.140625" style="10"/>
    <col min="12806" max="12806" width="29.140625" style="10" customWidth="1"/>
    <col min="12807" max="12807" width="25.5703125" style="10" customWidth="1"/>
    <col min="12808" max="12809" width="3.7109375" style="10" customWidth="1"/>
    <col min="12810" max="13051" width="9.140625" style="10"/>
    <col min="13052" max="13053" width="0" style="10" hidden="1" customWidth="1"/>
    <col min="13054" max="13054" width="3.28515625" style="10" customWidth="1"/>
    <col min="13055" max="13055" width="9.28515625" style="10" customWidth="1"/>
    <col min="13056" max="13056" width="47" style="10" customWidth="1"/>
    <col min="13057" max="13057" width="64.42578125" style="10" customWidth="1"/>
    <col min="13058" max="13058" width="27" style="10" customWidth="1"/>
    <col min="13059" max="13061" width="9.140625" style="10"/>
    <col min="13062" max="13062" width="29.140625" style="10" customWidth="1"/>
    <col min="13063" max="13063" width="25.5703125" style="10" customWidth="1"/>
    <col min="13064" max="13065" width="3.7109375" style="10" customWidth="1"/>
    <col min="13066" max="13307" width="9.140625" style="10"/>
    <col min="13308" max="13309" width="0" style="10" hidden="1" customWidth="1"/>
    <col min="13310" max="13310" width="3.28515625" style="10" customWidth="1"/>
    <col min="13311" max="13311" width="9.28515625" style="10" customWidth="1"/>
    <col min="13312" max="13312" width="47" style="10" customWidth="1"/>
    <col min="13313" max="13313" width="64.42578125" style="10" customWidth="1"/>
    <col min="13314" max="13314" width="27" style="10" customWidth="1"/>
    <col min="13315" max="13317" width="9.140625" style="10"/>
    <col min="13318" max="13318" width="29.140625" style="10" customWidth="1"/>
    <col min="13319" max="13319" width="25.5703125" style="10" customWidth="1"/>
    <col min="13320" max="13321" width="3.7109375" style="10" customWidth="1"/>
    <col min="13322" max="13563" width="9.140625" style="10"/>
    <col min="13564" max="13565" width="0" style="10" hidden="1" customWidth="1"/>
    <col min="13566" max="13566" width="3.28515625" style="10" customWidth="1"/>
    <col min="13567" max="13567" width="9.28515625" style="10" customWidth="1"/>
    <col min="13568" max="13568" width="47" style="10" customWidth="1"/>
    <col min="13569" max="13569" width="64.42578125" style="10" customWidth="1"/>
    <col min="13570" max="13570" width="27" style="10" customWidth="1"/>
    <col min="13571" max="13573" width="9.140625" style="10"/>
    <col min="13574" max="13574" width="29.140625" style="10" customWidth="1"/>
    <col min="13575" max="13575" width="25.5703125" style="10" customWidth="1"/>
    <col min="13576" max="13577" width="3.7109375" style="10" customWidth="1"/>
    <col min="13578" max="13819" width="9.140625" style="10"/>
    <col min="13820" max="13821" width="0" style="10" hidden="1" customWidth="1"/>
    <col min="13822" max="13822" width="3.28515625" style="10" customWidth="1"/>
    <col min="13823" max="13823" width="9.28515625" style="10" customWidth="1"/>
    <col min="13824" max="13824" width="47" style="10" customWidth="1"/>
    <col min="13825" max="13825" width="64.42578125" style="10" customWidth="1"/>
    <col min="13826" max="13826" width="27" style="10" customWidth="1"/>
    <col min="13827" max="13829" width="9.140625" style="10"/>
    <col min="13830" max="13830" width="29.140625" style="10" customWidth="1"/>
    <col min="13831" max="13831" width="25.5703125" style="10" customWidth="1"/>
    <col min="13832" max="13833" width="3.7109375" style="10" customWidth="1"/>
    <col min="13834" max="14075" width="9.140625" style="10"/>
    <col min="14076" max="14077" width="0" style="10" hidden="1" customWidth="1"/>
    <col min="14078" max="14078" width="3.28515625" style="10" customWidth="1"/>
    <col min="14079" max="14079" width="9.28515625" style="10" customWidth="1"/>
    <col min="14080" max="14080" width="47" style="10" customWidth="1"/>
    <col min="14081" max="14081" width="64.42578125" style="10" customWidth="1"/>
    <col min="14082" max="14082" width="27" style="10" customWidth="1"/>
    <col min="14083" max="14085" width="9.140625" style="10"/>
    <col min="14086" max="14086" width="29.140625" style="10" customWidth="1"/>
    <col min="14087" max="14087" width="25.5703125" style="10" customWidth="1"/>
    <col min="14088" max="14089" width="3.7109375" style="10" customWidth="1"/>
    <col min="14090" max="14331" width="9.140625" style="10"/>
    <col min="14332" max="14333" width="0" style="10" hidden="1" customWidth="1"/>
    <col min="14334" max="14334" width="3.28515625" style="10" customWidth="1"/>
    <col min="14335" max="14335" width="9.28515625" style="10" customWidth="1"/>
    <col min="14336" max="14336" width="47" style="10" customWidth="1"/>
    <col min="14337" max="14337" width="64.42578125" style="10" customWidth="1"/>
    <col min="14338" max="14338" width="27" style="10" customWidth="1"/>
    <col min="14339" max="14341" width="9.140625" style="10"/>
    <col min="14342" max="14342" width="29.140625" style="10" customWidth="1"/>
    <col min="14343" max="14343" width="25.5703125" style="10" customWidth="1"/>
    <col min="14344" max="14345" width="3.7109375" style="10" customWidth="1"/>
    <col min="14346" max="14587" width="9.140625" style="10"/>
    <col min="14588" max="14589" width="0" style="10" hidden="1" customWidth="1"/>
    <col min="14590" max="14590" width="3.28515625" style="10" customWidth="1"/>
    <col min="14591" max="14591" width="9.28515625" style="10" customWidth="1"/>
    <col min="14592" max="14592" width="47" style="10" customWidth="1"/>
    <col min="14593" max="14593" width="64.42578125" style="10" customWidth="1"/>
    <col min="14594" max="14594" width="27" style="10" customWidth="1"/>
    <col min="14595" max="14597" width="9.140625" style="10"/>
    <col min="14598" max="14598" width="29.140625" style="10" customWidth="1"/>
    <col min="14599" max="14599" width="25.5703125" style="10" customWidth="1"/>
    <col min="14600" max="14601" width="3.7109375" style="10" customWidth="1"/>
    <col min="14602" max="14843" width="9.140625" style="10"/>
    <col min="14844" max="14845" width="0" style="10" hidden="1" customWidth="1"/>
    <col min="14846" max="14846" width="3.28515625" style="10" customWidth="1"/>
    <col min="14847" max="14847" width="9.28515625" style="10" customWidth="1"/>
    <col min="14848" max="14848" width="47" style="10" customWidth="1"/>
    <col min="14849" max="14849" width="64.42578125" style="10" customWidth="1"/>
    <col min="14850" max="14850" width="27" style="10" customWidth="1"/>
    <col min="14851" max="14853" width="9.140625" style="10"/>
    <col min="14854" max="14854" width="29.140625" style="10" customWidth="1"/>
    <col min="14855" max="14855" width="25.5703125" style="10" customWidth="1"/>
    <col min="14856" max="14857" width="3.7109375" style="10" customWidth="1"/>
    <col min="14858" max="15099" width="9.140625" style="10"/>
    <col min="15100" max="15101" width="0" style="10" hidden="1" customWidth="1"/>
    <col min="15102" max="15102" width="3.28515625" style="10" customWidth="1"/>
    <col min="15103" max="15103" width="9.28515625" style="10" customWidth="1"/>
    <col min="15104" max="15104" width="47" style="10" customWidth="1"/>
    <col min="15105" max="15105" width="64.42578125" style="10" customWidth="1"/>
    <col min="15106" max="15106" width="27" style="10" customWidth="1"/>
    <col min="15107" max="15109" width="9.140625" style="10"/>
    <col min="15110" max="15110" width="29.140625" style="10" customWidth="1"/>
    <col min="15111" max="15111" width="25.5703125" style="10" customWidth="1"/>
    <col min="15112" max="15113" width="3.7109375" style="10" customWidth="1"/>
    <col min="15114" max="15355" width="9.140625" style="10"/>
    <col min="15356" max="15357" width="0" style="10" hidden="1" customWidth="1"/>
    <col min="15358" max="15358" width="3.28515625" style="10" customWidth="1"/>
    <col min="15359" max="15359" width="9.28515625" style="10" customWidth="1"/>
    <col min="15360" max="15360" width="47" style="10" customWidth="1"/>
    <col min="15361" max="15361" width="64.42578125" style="10" customWidth="1"/>
    <col min="15362" max="15362" width="27" style="10" customWidth="1"/>
    <col min="15363" max="15365" width="9.140625" style="10"/>
    <col min="15366" max="15366" width="29.140625" style="10" customWidth="1"/>
    <col min="15367" max="15367" width="25.5703125" style="10" customWidth="1"/>
    <col min="15368" max="15369" width="3.7109375" style="10" customWidth="1"/>
    <col min="15370" max="15611" width="9.140625" style="10"/>
    <col min="15612" max="15613" width="0" style="10" hidden="1" customWidth="1"/>
    <col min="15614" max="15614" width="3.28515625" style="10" customWidth="1"/>
    <col min="15615" max="15615" width="9.28515625" style="10" customWidth="1"/>
    <col min="15616" max="15616" width="47" style="10" customWidth="1"/>
    <col min="15617" max="15617" width="64.42578125" style="10" customWidth="1"/>
    <col min="15618" max="15618" width="27" style="10" customWidth="1"/>
    <col min="15619" max="15621" width="9.140625" style="10"/>
    <col min="15622" max="15622" width="29.140625" style="10" customWidth="1"/>
    <col min="15623" max="15623" width="25.5703125" style="10" customWidth="1"/>
    <col min="15624" max="15625" width="3.7109375" style="10" customWidth="1"/>
    <col min="15626" max="15867" width="9.140625" style="10"/>
    <col min="15868" max="15869" width="0" style="10" hidden="1" customWidth="1"/>
    <col min="15870" max="15870" width="3.28515625" style="10" customWidth="1"/>
    <col min="15871" max="15871" width="9.28515625" style="10" customWidth="1"/>
    <col min="15872" max="15872" width="47" style="10" customWidth="1"/>
    <col min="15873" max="15873" width="64.42578125" style="10" customWidth="1"/>
    <col min="15874" max="15874" width="27" style="10" customWidth="1"/>
    <col min="15875" max="15877" width="9.140625" style="10"/>
    <col min="15878" max="15878" width="29.140625" style="10" customWidth="1"/>
    <col min="15879" max="15879" width="25.5703125" style="10" customWidth="1"/>
    <col min="15880" max="15881" width="3.7109375" style="10" customWidth="1"/>
    <col min="15882" max="16123" width="9.140625" style="10"/>
    <col min="16124" max="16125" width="0" style="10" hidden="1" customWidth="1"/>
    <col min="16126" max="16126" width="3.28515625" style="10" customWidth="1"/>
    <col min="16127" max="16127" width="9.28515625" style="10" customWidth="1"/>
    <col min="16128" max="16128" width="47" style="10" customWidth="1"/>
    <col min="16129" max="16129" width="64.42578125" style="10" customWidth="1"/>
    <col min="16130" max="16130" width="27" style="10" customWidth="1"/>
    <col min="16131" max="16133" width="9.140625" style="10"/>
    <col min="16134" max="16134" width="29.140625" style="10" customWidth="1"/>
    <col min="16135" max="16135" width="25.5703125" style="10" customWidth="1"/>
    <col min="16136" max="16137" width="3.7109375" style="10" customWidth="1"/>
    <col min="16138" max="16384" width="9.140625" style="10"/>
  </cols>
  <sheetData>
    <row r="1" spans="1:3">
      <c r="B1" s="24" t="s">
        <v>70</v>
      </c>
      <c r="C1" s="5"/>
    </row>
    <row r="2" spans="1:3" ht="38.25">
      <c r="B2" s="67" t="s">
        <v>177</v>
      </c>
      <c r="C2" s="5"/>
    </row>
    <row r="3" spans="1:3">
      <c r="B3" s="24"/>
      <c r="C3" s="5"/>
    </row>
    <row r="4" spans="1:3">
      <c r="A4" s="112" t="s">
        <v>35</v>
      </c>
      <c r="B4" s="112"/>
    </row>
    <row r="5" spans="1:3">
      <c r="A5" s="23"/>
      <c r="B5" s="23"/>
    </row>
    <row r="6" spans="1:3">
      <c r="A6" s="23"/>
      <c r="B6" s="23"/>
    </row>
    <row r="7" spans="1:3">
      <c r="A7" s="13" t="s">
        <v>65</v>
      </c>
      <c r="B7" s="13" t="s">
        <v>168</v>
      </c>
    </row>
    <row r="8" spans="1:3">
      <c r="A8" s="13" t="s">
        <v>66</v>
      </c>
      <c r="B8" s="13" t="s">
        <v>169</v>
      </c>
    </row>
    <row r="9" spans="1:3">
      <c r="A9" s="13" t="s">
        <v>67</v>
      </c>
      <c r="B9" s="60" t="s">
        <v>174</v>
      </c>
    </row>
    <row r="10" spans="1:3">
      <c r="A10" s="13" t="s">
        <v>3</v>
      </c>
      <c r="B10" s="60" t="s">
        <v>174</v>
      </c>
    </row>
    <row r="11" spans="1:3">
      <c r="A11" s="13" t="s">
        <v>1</v>
      </c>
      <c r="B11" s="13" t="s">
        <v>4</v>
      </c>
    </row>
    <row r="12" spans="1:3">
      <c r="A12" s="13" t="s">
        <v>2</v>
      </c>
      <c r="B12" s="61">
        <v>997150001</v>
      </c>
    </row>
    <row r="13" spans="1:3">
      <c r="A13" s="13" t="s">
        <v>71</v>
      </c>
      <c r="B13" s="13" t="s">
        <v>5</v>
      </c>
    </row>
    <row r="14" spans="1:3">
      <c r="A14" s="13" t="s">
        <v>68</v>
      </c>
      <c r="B14" s="13" t="s">
        <v>6</v>
      </c>
    </row>
    <row r="15" spans="1:3" ht="51">
      <c r="A15" s="13" t="s">
        <v>72</v>
      </c>
      <c r="B15" s="26" t="s">
        <v>170</v>
      </c>
    </row>
    <row r="16" spans="1:3">
      <c r="A16" s="13" t="s">
        <v>69</v>
      </c>
      <c r="B16" s="13" t="s">
        <v>7</v>
      </c>
    </row>
    <row r="17" spans="1:2">
      <c r="A17" s="23"/>
      <c r="B17" s="23"/>
    </row>
    <row r="18" spans="1:2">
      <c r="A18" s="23"/>
      <c r="B18" s="23"/>
    </row>
    <row r="19" spans="1:2">
      <c r="A19" s="23"/>
      <c r="B19" s="23"/>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CC"/>
    <pageSetUpPr fitToPage="1"/>
  </sheetPr>
  <dimension ref="A1:I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7" width="11.7109375" style="31" bestFit="1" customWidth="1"/>
    <col min="8" max="8" width="15.42578125" style="31" bestFit="1" customWidth="1"/>
    <col min="9" max="9" width="13.42578125" style="31" customWidth="1"/>
    <col min="10"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3" spans="1:6">
      <c r="B3" s="57"/>
    </row>
    <row r="4" spans="1:6">
      <c r="A4" s="119" t="s">
        <v>298</v>
      </c>
      <c r="B4" s="119"/>
      <c r="C4" s="119"/>
      <c r="D4" s="119"/>
      <c r="E4" s="119"/>
      <c r="F4" s="119"/>
    </row>
    <row r="5" spans="1:6">
      <c r="A5" s="119" t="str">
        <f>Титульный!$C$22</f>
        <v>Няганская ГРЭС (БЛ 1) ДПМ</v>
      </c>
      <c r="B5" s="119"/>
      <c r="C5" s="119"/>
      <c r="D5" s="119"/>
      <c r="E5" s="119"/>
      <c r="F5" s="119"/>
    </row>
    <row r="6" spans="1:6">
      <c r="A6" s="33"/>
      <c r="B6" s="33"/>
      <c r="C6" s="33"/>
      <c r="D6" s="33"/>
      <c r="E6" s="33"/>
      <c r="F6" s="33"/>
    </row>
    <row r="7" spans="1:6" s="6" customFormat="1" ht="38.25">
      <c r="A7" s="120" t="s">
        <v>0</v>
      </c>
      <c r="B7" s="120" t="s">
        <v>8</v>
      </c>
      <c r="C7" s="120" t="s">
        <v>9</v>
      </c>
      <c r="D7" s="28" t="s">
        <v>135</v>
      </c>
      <c r="E7" s="28" t="s">
        <v>136</v>
      </c>
      <c r="F7" s="28" t="s">
        <v>137</v>
      </c>
    </row>
    <row r="8" spans="1:6" s="6" customFormat="1">
      <c r="A8" s="120"/>
      <c r="B8" s="120"/>
      <c r="C8" s="120"/>
      <c r="D8" s="28">
        <f>Титульный!$B$5-2</f>
        <v>2019</v>
      </c>
      <c r="E8" s="28">
        <f>Титульный!$B$5-1</f>
        <v>2020</v>
      </c>
      <c r="F8" s="28">
        <f>Титульный!$B$5</f>
        <v>2021</v>
      </c>
    </row>
    <row r="9" spans="1:6" s="6" customFormat="1">
      <c r="A9" s="120"/>
      <c r="B9" s="120"/>
      <c r="C9" s="120"/>
      <c r="D9" s="28" t="s">
        <v>60</v>
      </c>
      <c r="E9" s="28" t="s">
        <v>60</v>
      </c>
      <c r="F9" s="28"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[37]Год!$H$11</f>
        <v>453.20000000000005</v>
      </c>
      <c r="E139" s="27">
        <f>'[38]0.1'!$I$11</f>
        <v>453.2</v>
      </c>
      <c r="F139" s="27">
        <f>'[38]0.1'!$L$11</f>
        <v>453.19999999999987</v>
      </c>
    </row>
    <row r="140" spans="1:6" ht="38.25">
      <c r="A140" s="34" t="s">
        <v>75</v>
      </c>
      <c r="B140" s="35" t="s">
        <v>31</v>
      </c>
      <c r="C140" s="34" t="s">
        <v>32</v>
      </c>
      <c r="D140" s="27">
        <f>[37]Год!$H$12-[37]Год!$H$14</f>
        <v>439.14013772646047</v>
      </c>
      <c r="E140" s="27">
        <f>'[38]0.1'!$I$12</f>
        <v>442.6981833333333</v>
      </c>
      <c r="F140" s="27">
        <f>'[38]0.1'!$L$12</f>
        <v>442.52951909173635</v>
      </c>
    </row>
    <row r="141" spans="1:6">
      <c r="A141" s="34" t="s">
        <v>76</v>
      </c>
      <c r="B141" s="35" t="s">
        <v>77</v>
      </c>
      <c r="C141" s="34" t="s">
        <v>138</v>
      </c>
      <c r="D141" s="27">
        <f>'[6]НГРЭС Б1'!$E$7</f>
        <v>3303.6160000000004</v>
      </c>
      <c r="E141" s="27">
        <f>'[38]0.1'!$I$13</f>
        <v>3440.5599000000002</v>
      </c>
      <c r="F141" s="27">
        <f>'[38]0.1'!$L$13</f>
        <v>3084.1653333333338</v>
      </c>
    </row>
    <row r="142" spans="1:6">
      <c r="A142" s="34" t="s">
        <v>78</v>
      </c>
      <c r="B142" s="35" t="s">
        <v>79</v>
      </c>
      <c r="C142" s="34" t="s">
        <v>138</v>
      </c>
      <c r="D142" s="27">
        <f>'[6]НГРЭС Б1'!$E$22</f>
        <v>3240.0040000000004</v>
      </c>
      <c r="E142" s="27">
        <f>'[38]0.1'!$I$15</f>
        <v>3378.8870910534961</v>
      </c>
      <c r="F142" s="27">
        <f>'[38]0.1'!$L$15</f>
        <v>3029.2032133914986</v>
      </c>
    </row>
    <row r="143" spans="1:6">
      <c r="A143" s="34" t="s">
        <v>80</v>
      </c>
      <c r="B143" s="35" t="s">
        <v>81</v>
      </c>
      <c r="C143" s="34" t="s">
        <v>82</v>
      </c>
      <c r="D143" s="27">
        <f>'[6]НГРЭС Б1'!$E$23</f>
        <v>27.474</v>
      </c>
      <c r="E143" s="27">
        <f>'[38]0.1'!$I$16</f>
        <v>45.255499999999998</v>
      </c>
      <c r="F143" s="27">
        <f>'[38]0.1'!$L$16</f>
        <v>38.038999999999994</v>
      </c>
    </row>
    <row r="144" spans="1:6">
      <c r="A144" s="34" t="s">
        <v>83</v>
      </c>
      <c r="B144" s="35" t="s">
        <v>84</v>
      </c>
      <c r="C144" s="34" t="s">
        <v>82</v>
      </c>
      <c r="D144" s="27">
        <f>'[6]НГРЭС Б1'!$E$29</f>
        <v>0</v>
      </c>
      <c r="E144" s="27">
        <f>'[38]0.1'!$I$17</f>
        <v>0</v>
      </c>
      <c r="F144" s="27">
        <f>'[38]0.1'!$L$17</f>
        <v>0</v>
      </c>
    </row>
    <row r="145" spans="1:8">
      <c r="A145" s="34" t="s">
        <v>85</v>
      </c>
      <c r="B145" s="35" t="s">
        <v>10</v>
      </c>
      <c r="C145" s="34" t="s">
        <v>86</v>
      </c>
      <c r="D145" s="38"/>
      <c r="E145" s="27">
        <f>'[38]0.1'!$I$43</f>
        <v>1769684.0251223261</v>
      </c>
      <c r="F145" s="27">
        <f>'[38]0.1'!$L$43</f>
        <v>1636510.2907433524</v>
      </c>
    </row>
    <row r="146" spans="1:8">
      <c r="A146" s="34"/>
      <c r="B146" s="35" t="s">
        <v>213</v>
      </c>
      <c r="C146" s="34"/>
      <c r="D146" s="38"/>
      <c r="E146" s="38"/>
      <c r="F146" s="38"/>
    </row>
    <row r="147" spans="1:8">
      <c r="A147" s="34" t="s">
        <v>87</v>
      </c>
      <c r="B147" s="36" t="s">
        <v>13</v>
      </c>
      <c r="C147" s="34" t="s">
        <v>86</v>
      </c>
      <c r="D147" s="38"/>
      <c r="E147" s="27">
        <f>'[38]0.1'!$G$43</f>
        <v>1769684.0251223261</v>
      </c>
      <c r="F147" s="27">
        <f>'[38]0.1'!$J$43</f>
        <v>1636510.2907433524</v>
      </c>
    </row>
    <row r="148" spans="1:8">
      <c r="A148" s="34" t="s">
        <v>88</v>
      </c>
      <c r="B148" s="36" t="s">
        <v>14</v>
      </c>
      <c r="C148" s="34" t="s">
        <v>86</v>
      </c>
      <c r="D148" s="38"/>
      <c r="E148" s="27">
        <f>'[38]0.1'!$H$43</f>
        <v>0</v>
      </c>
      <c r="F148" s="27">
        <f>'[38]0.1'!$K$43</f>
        <v>0</v>
      </c>
    </row>
    <row r="149" spans="1:8" ht="25.5">
      <c r="A149" s="34" t="s">
        <v>89</v>
      </c>
      <c r="B149" s="36" t="s">
        <v>15</v>
      </c>
      <c r="C149" s="34" t="s">
        <v>86</v>
      </c>
      <c r="D149" s="39"/>
      <c r="E149" s="39"/>
      <c r="F149" s="39"/>
    </row>
    <row r="150" spans="1:8">
      <c r="A150" s="34" t="s">
        <v>90</v>
      </c>
      <c r="B150" s="35" t="s">
        <v>91</v>
      </c>
      <c r="C150" s="34" t="s">
        <v>86</v>
      </c>
      <c r="D150" s="27">
        <f>'[6]НГРЭС Б1'!$E$620</f>
        <v>1728071.6523599997</v>
      </c>
      <c r="E150" s="27">
        <f>'[38]0.1'!$I$31</f>
        <v>1782178.9394214991</v>
      </c>
      <c r="F150" s="27">
        <f>'[38]0.1'!$L$31</f>
        <v>1647050.9502277542</v>
      </c>
      <c r="G150" s="45"/>
      <c r="H150" s="45"/>
    </row>
    <row r="151" spans="1:8">
      <c r="A151" s="34"/>
      <c r="B151" s="35" t="s">
        <v>213</v>
      </c>
      <c r="C151" s="34"/>
      <c r="D151" s="38"/>
      <c r="E151" s="38"/>
      <c r="F151" s="38"/>
    </row>
    <row r="152" spans="1:8">
      <c r="A152" s="34" t="s">
        <v>92</v>
      </c>
      <c r="B152" s="36" t="s">
        <v>93</v>
      </c>
      <c r="C152" s="34" t="s">
        <v>86</v>
      </c>
      <c r="D152" s="27">
        <f>'[6]НГРЭС Б1'!$E$636</f>
        <v>1728071.6523599997</v>
      </c>
      <c r="E152" s="27">
        <f>'[38]0.1'!$I$32</f>
        <v>1765596.3759172792</v>
      </c>
      <c r="F152" s="27">
        <f>'[38]0.1'!$L$32</f>
        <v>1632693.0948396551</v>
      </c>
      <c r="G152" s="45"/>
      <c r="H152" s="45"/>
    </row>
    <row r="153" spans="1:8" ht="25.5">
      <c r="A153" s="34"/>
      <c r="B153" s="36" t="s">
        <v>94</v>
      </c>
      <c r="C153" s="34" t="s">
        <v>33</v>
      </c>
      <c r="D153" s="27">
        <f>'[6]НГРЭС Б1'!$E$32</f>
        <v>214.79296944956218</v>
      </c>
      <c r="E153" s="27">
        <f>'[38]4'!$L$24</f>
        <v>213.3</v>
      </c>
      <c r="F153" s="27">
        <f>'[38]4'!$M$24</f>
        <v>213.3</v>
      </c>
      <c r="G153" s="45"/>
      <c r="H153" s="45"/>
    </row>
    <row r="154" spans="1:8">
      <c r="A154" s="34" t="s">
        <v>95</v>
      </c>
      <c r="B154" s="36" t="s">
        <v>96</v>
      </c>
      <c r="C154" s="34" t="s">
        <v>86</v>
      </c>
      <c r="D154" s="27">
        <f>'[6]НГРЭС Б1'!$E$652</f>
        <v>0</v>
      </c>
      <c r="E154" s="27">
        <f>'[38]0.1'!$I$33</f>
        <v>16582.563504219986</v>
      </c>
      <c r="F154" s="27">
        <f>'[38]0.1'!$L$33</f>
        <v>14357.855388099095</v>
      </c>
    </row>
    <row r="155" spans="1:8">
      <c r="A155" s="34"/>
      <c r="B155" s="36" t="s">
        <v>97</v>
      </c>
      <c r="C155" s="34" t="s">
        <v>98</v>
      </c>
      <c r="D155" s="27">
        <f>'[6]НГРЭС Б1'!$E$36</f>
        <v>150.39673873480382</v>
      </c>
      <c r="E155" s="27">
        <f>'[38]4'!$L$28</f>
        <v>150</v>
      </c>
      <c r="F155" s="27">
        <f>'[38]4'!$M$28</f>
        <v>150</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28" t="s">
        <v>107</v>
      </c>
      <c r="D160" s="39"/>
      <c r="E160" s="39"/>
      <c r="F160" s="39"/>
    </row>
    <row r="161" spans="1:9" ht="25.5">
      <c r="A161" s="34" t="s">
        <v>108</v>
      </c>
      <c r="B161" s="36" t="s">
        <v>109</v>
      </c>
      <c r="C161" s="34" t="s">
        <v>29</v>
      </c>
      <c r="D161" s="39"/>
      <c r="E161" s="39"/>
      <c r="F161" s="39"/>
    </row>
    <row r="162" spans="1:9">
      <c r="A162" s="34" t="s">
        <v>110</v>
      </c>
      <c r="B162" s="7" t="s">
        <v>111</v>
      </c>
      <c r="C162" s="34" t="s">
        <v>86</v>
      </c>
      <c r="D162" s="27">
        <v>4168069.7383299996</v>
      </c>
      <c r="E162" s="39"/>
      <c r="F162" s="39"/>
      <c r="G162" s="45"/>
      <c r="H162" s="45"/>
      <c r="I162" s="45"/>
    </row>
    <row r="163" spans="1:9">
      <c r="A163" s="34"/>
      <c r="B163" s="35" t="s">
        <v>213</v>
      </c>
      <c r="C163" s="34"/>
      <c r="D163" s="38"/>
      <c r="E163" s="39"/>
      <c r="F163" s="39"/>
      <c r="H163" s="45"/>
      <c r="I163" s="45"/>
    </row>
    <row r="164" spans="1:9">
      <c r="A164" s="34" t="s">
        <v>112</v>
      </c>
      <c r="B164" s="36" t="s">
        <v>17</v>
      </c>
      <c r="C164" s="34" t="s">
        <v>86</v>
      </c>
      <c r="D164" s="27">
        <v>1977267.3101999999</v>
      </c>
      <c r="E164" s="39"/>
      <c r="F164" s="39"/>
      <c r="G164" s="45"/>
      <c r="H164" s="45"/>
      <c r="I164" s="45"/>
    </row>
    <row r="165" spans="1:9">
      <c r="A165" s="34" t="s">
        <v>113</v>
      </c>
      <c r="B165" s="36" t="s">
        <v>18</v>
      </c>
      <c r="C165" s="34" t="s">
        <v>86</v>
      </c>
      <c r="D165" s="27">
        <v>2182107.2520900001</v>
      </c>
      <c r="E165" s="39"/>
      <c r="F165" s="39"/>
      <c r="H165" s="45"/>
      <c r="I165" s="45"/>
    </row>
    <row r="166" spans="1:9" ht="25.5">
      <c r="A166" s="34" t="s">
        <v>114</v>
      </c>
      <c r="B166" s="36" t="s">
        <v>19</v>
      </c>
      <c r="C166" s="34" t="s">
        <v>86</v>
      </c>
      <c r="D166" s="27">
        <v>0</v>
      </c>
      <c r="E166" s="39"/>
      <c r="F166" s="39"/>
      <c r="H166" s="45"/>
      <c r="I166" s="45"/>
    </row>
    <row r="167" spans="1:9">
      <c r="A167" s="34" t="s">
        <v>157</v>
      </c>
      <c r="B167" s="36" t="s">
        <v>158</v>
      </c>
      <c r="C167" s="34" t="s">
        <v>86</v>
      </c>
      <c r="D167" s="66">
        <f>('[7]2600'!$CI$12+'[7]2600'!$DA$12+'[7]2600'!$DK$12+'[7]2600'!$DM$12+'[7]2600'!$DO$12+'[7]2600'!$DP$12)/1000</f>
        <v>8695.1760399999966</v>
      </c>
      <c r="E167" s="39"/>
      <c r="F167" s="39"/>
    </row>
    <row r="168" spans="1:9">
      <c r="A168" s="34" t="s">
        <v>115</v>
      </c>
      <c r="B168" s="7" t="s">
        <v>116</v>
      </c>
      <c r="C168" s="34" t="s">
        <v>86</v>
      </c>
      <c r="D168" s="39"/>
      <c r="E168" s="39"/>
      <c r="F168" s="39"/>
    </row>
    <row r="169" spans="1:9">
      <c r="A169" s="34"/>
      <c r="B169" s="35" t="s">
        <v>213</v>
      </c>
      <c r="C169" s="34"/>
      <c r="D169" s="38"/>
      <c r="E169" s="39"/>
      <c r="F169" s="39"/>
    </row>
    <row r="170" spans="1:9">
      <c r="A170" s="34" t="s">
        <v>117</v>
      </c>
      <c r="B170" s="36" t="s">
        <v>20</v>
      </c>
      <c r="C170" s="34" t="s">
        <v>86</v>
      </c>
      <c r="D170" s="39"/>
      <c r="E170" s="39"/>
      <c r="F170" s="39"/>
    </row>
    <row r="171" spans="1:9">
      <c r="A171" s="34" t="s">
        <v>118</v>
      </c>
      <c r="B171" s="36" t="s">
        <v>36</v>
      </c>
      <c r="C171" s="34" t="s">
        <v>86</v>
      </c>
      <c r="D171" s="39"/>
      <c r="E171" s="39"/>
      <c r="F171" s="39"/>
    </row>
    <row r="172" spans="1:9">
      <c r="A172" s="34" t="s">
        <v>119</v>
      </c>
      <c r="B172" s="7" t="s">
        <v>120</v>
      </c>
      <c r="C172" s="34" t="s">
        <v>86</v>
      </c>
      <c r="D172" s="39"/>
      <c r="E172" s="39"/>
      <c r="F172" s="39"/>
    </row>
    <row r="173" spans="1:9">
      <c r="A173" s="34"/>
      <c r="B173" s="35" t="s">
        <v>213</v>
      </c>
      <c r="C173" s="34"/>
      <c r="D173" s="38"/>
      <c r="E173" s="39"/>
      <c r="F173" s="39"/>
    </row>
    <row r="174" spans="1:9">
      <c r="A174" s="34" t="s">
        <v>121</v>
      </c>
      <c r="B174" s="36" t="s">
        <v>17</v>
      </c>
      <c r="C174" s="34" t="s">
        <v>86</v>
      </c>
      <c r="D174" s="39"/>
      <c r="E174" s="39"/>
      <c r="F174" s="39"/>
    </row>
    <row r="175" spans="1:9">
      <c r="A175" s="34" t="s">
        <v>122</v>
      </c>
      <c r="B175" s="36" t="s">
        <v>18</v>
      </c>
      <c r="C175" s="34" t="s">
        <v>86</v>
      </c>
      <c r="D175" s="39"/>
      <c r="E175" s="39"/>
      <c r="F175" s="39"/>
    </row>
    <row r="176" spans="1:9"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38.25">
      <c r="A184" s="34" t="s">
        <v>132</v>
      </c>
      <c r="B184" s="7" t="s">
        <v>12</v>
      </c>
      <c r="C184" s="34" t="s">
        <v>29</v>
      </c>
      <c r="D184" s="120" t="s">
        <v>133</v>
      </c>
      <c r="E184" s="120"/>
      <c r="F184" s="120"/>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Титульный!$C$22</f>
        <v>Няганская ГРЭС (БЛ 1)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8" t="s">
        <v>241</v>
      </c>
      <c r="E9" s="8" t="s">
        <v>242</v>
      </c>
      <c r="F9" s="8" t="s">
        <v>241</v>
      </c>
      <c r="G9" s="8" t="s">
        <v>242</v>
      </c>
      <c r="H9" s="8" t="s">
        <v>241</v>
      </c>
      <c r="I9" s="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28" t="s">
        <v>140</v>
      </c>
      <c r="B28" s="35" t="s">
        <v>141</v>
      </c>
      <c r="C28" s="65" t="s">
        <v>322</v>
      </c>
      <c r="D28" s="27">
        <f>'[8]Утв. тарифы на ЭЭ и ЭМ'!D25</f>
        <v>499.79</v>
      </c>
      <c r="E28" s="27">
        <f>'[8]Утв. тарифы на ЭЭ и ЭМ'!E25</f>
        <v>499.79</v>
      </c>
      <c r="F28" s="27">
        <f>E28</f>
        <v>499.79</v>
      </c>
      <c r="G28" s="27">
        <f>'[38]0.1'!$G$20</f>
        <v>523.74760607066037</v>
      </c>
      <c r="H28" s="123">
        <f>'[38]0.1'!$L$20</f>
        <v>540.24447204752369</v>
      </c>
      <c r="I28" s="124"/>
    </row>
    <row r="29" spans="1:9" ht="12.75" customHeight="1">
      <c r="A29" s="28"/>
      <c r="B29" s="43" t="s">
        <v>153</v>
      </c>
      <c r="C29" s="65" t="s">
        <v>322</v>
      </c>
      <c r="D29" s="27">
        <f>('[6]НГРЭС Б1'!$F$636+'[6]НГРЭС Б1'!$G$636+'[6]НГРЭС Б1'!$H$636+'[6]НГРЭС Б1'!$J$636+'[6]НГРЭС Б1'!$K$636+'[6]НГРЭС Б1'!$L$636)/('[6]НГРЭС Б1'!$F$22+'[6]НГРЭС Б1'!$G$22+'[6]НГРЭС Б1'!$H$22+'[6]НГРЭС Б1'!$J$22+'[6]НГРЭС Б1'!$K$22+'[6]НГРЭС Б1'!$L$22)</f>
        <v>529.94589216475788</v>
      </c>
      <c r="E29" s="27">
        <f>('[6]НГРЭС Б1'!$N$636+'[6]НГРЭС Б1'!$O$636+'[6]НГРЭС Б1'!$P$636+'[6]НГРЭС Б1'!$R$636+'[6]НГРЭС Б1'!$S$636+'[6]НГРЭС Б1'!$T$636)/('[6]НГРЭС Б1'!$N$22+'[6]НГРЭС Б1'!$O$22+'[6]НГРЭС Б1'!$P$22+'[6]НГРЭС Б1'!$R$22+'[6]НГРЭС Б1'!$S$22+'[6]НГРЭС Б1'!$T$22)</f>
        <v>537.39413437643941</v>
      </c>
      <c r="F29" s="27">
        <f>'[38]2.2'!$G$170</f>
        <v>498.62038043476718</v>
      </c>
      <c r="G29" s="27">
        <f>'[38]2.1'!$G$170</f>
        <v>522.53784407066041</v>
      </c>
      <c r="H29" s="123">
        <f>'[38]2'!$G$170</f>
        <v>538.98434004752369</v>
      </c>
      <c r="I29" s="124"/>
    </row>
    <row r="30" spans="1:9" ht="25.5">
      <c r="A30" s="28" t="s">
        <v>142</v>
      </c>
      <c r="B30" s="35" t="s">
        <v>143</v>
      </c>
      <c r="C30" s="65" t="s">
        <v>323</v>
      </c>
      <c r="D30" s="42"/>
      <c r="E30" s="42"/>
      <c r="F30" s="42"/>
      <c r="G30" s="42"/>
      <c r="H30" s="131"/>
      <c r="I30" s="130"/>
    </row>
    <row r="31" spans="1:9" ht="27.75" customHeight="1">
      <c r="A31" s="28" t="s">
        <v>144</v>
      </c>
      <c r="B31" s="35" t="s">
        <v>40</v>
      </c>
      <c r="C31" s="34" t="s">
        <v>320</v>
      </c>
      <c r="D31" s="42"/>
      <c r="E31" s="42"/>
      <c r="F31" s="42"/>
      <c r="G31" s="42"/>
      <c r="H31" s="42"/>
      <c r="I31" s="42"/>
    </row>
    <row r="32" spans="1:9" ht="26.25" customHeight="1">
      <c r="A32" s="28" t="s">
        <v>145</v>
      </c>
      <c r="B32" s="44" t="s">
        <v>41</v>
      </c>
      <c r="C32" s="34" t="s">
        <v>320</v>
      </c>
      <c r="D32" s="38"/>
      <c r="E32" s="38"/>
      <c r="F32" s="38"/>
      <c r="G32" s="38"/>
      <c r="H32" s="129"/>
      <c r="I32" s="130"/>
    </row>
    <row r="33" spans="1:9" ht="12.75" customHeight="1">
      <c r="A33" s="28" t="s">
        <v>146</v>
      </c>
      <c r="B33" s="44" t="s">
        <v>42</v>
      </c>
      <c r="C33" s="34" t="s">
        <v>320</v>
      </c>
      <c r="D33" s="42"/>
      <c r="E33" s="42"/>
      <c r="F33" s="42"/>
      <c r="G33" s="42"/>
      <c r="H33" s="42"/>
      <c r="I33" s="42"/>
    </row>
    <row r="34" spans="1:9" ht="12.75" customHeight="1">
      <c r="A34" s="28"/>
      <c r="B34" s="36" t="s">
        <v>43</v>
      </c>
      <c r="C34" s="34" t="s">
        <v>320</v>
      </c>
      <c r="D34" s="42"/>
      <c r="E34" s="42"/>
      <c r="F34" s="42"/>
      <c r="G34" s="42"/>
      <c r="H34" s="42"/>
      <c r="I34" s="42"/>
    </row>
    <row r="35" spans="1:9" ht="12.75" customHeight="1">
      <c r="A35" s="28"/>
      <c r="B35" s="36" t="s">
        <v>44</v>
      </c>
      <c r="C35" s="34" t="s">
        <v>320</v>
      </c>
      <c r="D35" s="42"/>
      <c r="E35" s="42"/>
      <c r="F35" s="42"/>
      <c r="G35" s="42"/>
      <c r="H35" s="42"/>
      <c r="I35" s="42"/>
    </row>
    <row r="36" spans="1:9" ht="12.75" customHeight="1">
      <c r="A36" s="28"/>
      <c r="B36" s="36" t="s">
        <v>45</v>
      </c>
      <c r="C36" s="34" t="s">
        <v>320</v>
      </c>
      <c r="D36" s="42"/>
      <c r="E36" s="42"/>
      <c r="F36" s="42"/>
      <c r="G36" s="42"/>
      <c r="H36" s="42"/>
      <c r="I36" s="42"/>
    </row>
    <row r="37" spans="1:9" ht="12.75" customHeight="1">
      <c r="A37" s="28"/>
      <c r="B37" s="36" t="s">
        <v>46</v>
      </c>
      <c r="C37" s="34" t="s">
        <v>320</v>
      </c>
      <c r="D37" s="42"/>
      <c r="E37" s="42"/>
      <c r="F37" s="42"/>
      <c r="G37" s="42"/>
      <c r="H37" s="42"/>
      <c r="I37" s="42"/>
    </row>
    <row r="38" spans="1:9" ht="12.75" customHeight="1">
      <c r="A38" s="28" t="s">
        <v>147</v>
      </c>
      <c r="B38" s="44" t="s">
        <v>47</v>
      </c>
      <c r="C38" s="34" t="s">
        <v>320</v>
      </c>
      <c r="D38" s="42"/>
      <c r="E38" s="42"/>
      <c r="F38" s="42"/>
      <c r="G38" s="42"/>
      <c r="H38" s="42"/>
      <c r="I38" s="42"/>
    </row>
    <row r="39" spans="1:9" ht="12.75" customHeight="1">
      <c r="A39" s="28" t="s">
        <v>148</v>
      </c>
      <c r="B39" s="35" t="s">
        <v>48</v>
      </c>
      <c r="C39" s="34" t="s">
        <v>29</v>
      </c>
      <c r="D39" s="42"/>
      <c r="E39" s="42"/>
      <c r="F39" s="42"/>
      <c r="G39" s="42"/>
      <c r="H39" s="42"/>
      <c r="I39" s="42"/>
    </row>
    <row r="40" spans="1:9" ht="25.5" customHeight="1">
      <c r="A40" s="28" t="s">
        <v>149</v>
      </c>
      <c r="B40" s="36" t="s">
        <v>49</v>
      </c>
      <c r="C40" s="28" t="s">
        <v>321</v>
      </c>
      <c r="D40" s="42"/>
      <c r="E40" s="42"/>
      <c r="F40" s="42"/>
      <c r="G40" s="42"/>
      <c r="H40" s="42"/>
      <c r="I40" s="42"/>
    </row>
    <row r="41" spans="1:9" ht="12.75" customHeight="1">
      <c r="A41" s="28" t="s">
        <v>150</v>
      </c>
      <c r="B41" s="44" t="s">
        <v>50</v>
      </c>
      <c r="C41" s="34" t="s">
        <v>320</v>
      </c>
      <c r="D41" s="42"/>
      <c r="E41" s="42"/>
      <c r="F41" s="42"/>
      <c r="G41" s="42"/>
      <c r="H41" s="42"/>
      <c r="I41" s="42"/>
    </row>
    <row r="42" spans="1:9" ht="25.5">
      <c r="A42" s="28" t="s">
        <v>151</v>
      </c>
      <c r="B42" s="35" t="s">
        <v>51</v>
      </c>
      <c r="C42" s="65" t="s">
        <v>324</v>
      </c>
      <c r="D42" s="42"/>
      <c r="E42" s="42"/>
      <c r="F42" s="42"/>
      <c r="G42" s="42"/>
      <c r="H42" s="42"/>
      <c r="I42" s="42"/>
    </row>
    <row r="43" spans="1:9" ht="25.5">
      <c r="A43" s="28"/>
      <c r="B43" s="36" t="s">
        <v>52</v>
      </c>
      <c r="C43" s="65" t="s">
        <v>324</v>
      </c>
      <c r="D43" s="42"/>
      <c r="E43" s="42"/>
      <c r="F43" s="42"/>
      <c r="G43" s="42"/>
      <c r="H43" s="42"/>
      <c r="I43" s="42"/>
    </row>
    <row r="44" spans="1:9" ht="25.5">
      <c r="A44" s="28"/>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c r="B49" s="118"/>
      <c r="C49" s="118"/>
      <c r="D49" s="118"/>
      <c r="E49" s="118"/>
      <c r="F49" s="118"/>
      <c r="G49" s="118"/>
      <c r="H49" s="118"/>
      <c r="I49" s="118"/>
    </row>
  </sheetData>
  <mergeCells count="17">
    <mergeCell ref="A49:I49"/>
    <mergeCell ref="H28:I28"/>
    <mergeCell ref="H29:I29"/>
    <mergeCell ref="H30:I30"/>
    <mergeCell ref="A4:I4"/>
    <mergeCell ref="A5:I5"/>
    <mergeCell ref="A7:A9"/>
    <mergeCell ref="B7:B9"/>
    <mergeCell ref="C7:C9"/>
    <mergeCell ref="D7:E7"/>
    <mergeCell ref="F7:G7"/>
    <mergeCell ref="H7:I7"/>
    <mergeCell ref="H2:I2"/>
    <mergeCell ref="H32:I32"/>
    <mergeCell ref="A46:I46"/>
    <mergeCell ref="A47:I47"/>
    <mergeCell ref="A48:I48"/>
  </mergeCells>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3" spans="1:6">
      <c r="B3" s="57"/>
    </row>
    <row r="4" spans="1:6">
      <c r="A4" s="119" t="s">
        <v>298</v>
      </c>
      <c r="B4" s="119"/>
      <c r="C4" s="119"/>
      <c r="D4" s="119"/>
      <c r="E4" s="119"/>
      <c r="F4" s="119"/>
    </row>
    <row r="5" spans="1:6">
      <c r="A5" s="119" t="str">
        <f>Титульный!$C$23</f>
        <v>Няганская ГРЭС (БЛ 2) ДПМ</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[39]Год!$H$11</f>
        <v>453.10000000000008</v>
      </c>
      <c r="E139" s="27">
        <f>'[40]0.1'!$I$11</f>
        <v>453.1</v>
      </c>
      <c r="F139" s="27">
        <f>'[40]0.1'!$L$11</f>
        <v>453.10000000000008</v>
      </c>
    </row>
    <row r="140" spans="1:6" ht="38.25">
      <c r="A140" s="34" t="s">
        <v>75</v>
      </c>
      <c r="B140" s="35" t="s">
        <v>31</v>
      </c>
      <c r="C140" s="34" t="s">
        <v>32</v>
      </c>
      <c r="D140" s="27">
        <f>[39]Год!$H$12-[39]Год!$H$14</f>
        <v>440.53839312009313</v>
      </c>
      <c r="E140" s="27">
        <f>'[40]0.1'!$I$12</f>
        <v>441.8807333333333</v>
      </c>
      <c r="F140" s="27">
        <f>'[40]0.1'!$L$12</f>
        <v>441.2495504671013</v>
      </c>
    </row>
    <row r="141" spans="1:6">
      <c r="A141" s="34" t="s">
        <v>76</v>
      </c>
      <c r="B141" s="35" t="s">
        <v>77</v>
      </c>
      <c r="C141" s="34" t="s">
        <v>138</v>
      </c>
      <c r="D141" s="27">
        <f>'[6]НГРЭС Б2'!$E$7</f>
        <v>3673.4480000000003</v>
      </c>
      <c r="E141" s="27">
        <f>'[40]0.1'!$I$13</f>
        <v>3396.9600999999998</v>
      </c>
      <c r="F141" s="27">
        <f>'[40]0.1'!$L$13</f>
        <v>3395.953</v>
      </c>
    </row>
    <row r="142" spans="1:6">
      <c r="A142" s="34" t="s">
        <v>78</v>
      </c>
      <c r="B142" s="35" t="s">
        <v>79</v>
      </c>
      <c r="C142" s="34" t="s">
        <v>138</v>
      </c>
      <c r="D142" s="27">
        <f>'[6]НГРЭС Б2'!$E$22</f>
        <v>3594.7940000000003</v>
      </c>
      <c r="E142" s="27">
        <f>'[40]0.1'!$I$15</f>
        <v>3331.3988999999997</v>
      </c>
      <c r="F142" s="27">
        <f>'[40]0.1'!$L$15</f>
        <v>3330.6437108117052</v>
      </c>
    </row>
    <row r="143" spans="1:6">
      <c r="A143" s="34" t="s">
        <v>80</v>
      </c>
      <c r="B143" s="35" t="s">
        <v>81</v>
      </c>
      <c r="C143" s="34" t="s">
        <v>82</v>
      </c>
      <c r="D143" s="27">
        <f>'[6]НГРЭС Б2'!$E$23</f>
        <v>31.263999999999999</v>
      </c>
      <c r="E143" s="27">
        <f>'[40]0.1'!$I$16</f>
        <v>45.255499999999998</v>
      </c>
      <c r="F143" s="27">
        <f>'[40]0.1'!$L$16</f>
        <v>39.227666666666664</v>
      </c>
    </row>
    <row r="144" spans="1:6">
      <c r="A144" s="34" t="s">
        <v>83</v>
      </c>
      <c r="B144" s="35" t="s">
        <v>84</v>
      </c>
      <c r="C144" s="34" t="s">
        <v>82</v>
      </c>
      <c r="D144" s="27">
        <f>'[6]НГРЭС Б2'!$E$29</f>
        <v>0</v>
      </c>
      <c r="E144" s="27">
        <f>'[40]0.1'!$I$17</f>
        <v>0</v>
      </c>
      <c r="F144" s="27">
        <f>'[40]0.1'!$L$17</f>
        <v>0</v>
      </c>
    </row>
    <row r="145" spans="1:8">
      <c r="A145" s="34" t="s">
        <v>85</v>
      </c>
      <c r="B145" s="35" t="s">
        <v>10</v>
      </c>
      <c r="C145" s="34" t="s">
        <v>86</v>
      </c>
      <c r="D145" s="38"/>
      <c r="E145" s="27">
        <f>'[40]0.1'!$I$43</f>
        <v>2097115.2023135209</v>
      </c>
      <c r="F145" s="27">
        <f>'[40]0.1'!$L$43</f>
        <v>2160567.061986086</v>
      </c>
    </row>
    <row r="146" spans="1:8">
      <c r="A146" s="34"/>
      <c r="B146" s="35" t="s">
        <v>213</v>
      </c>
      <c r="C146" s="34"/>
      <c r="D146" s="38"/>
      <c r="E146" s="38"/>
      <c r="F146" s="38"/>
    </row>
    <row r="147" spans="1:8">
      <c r="A147" s="34" t="s">
        <v>87</v>
      </c>
      <c r="B147" s="36" t="s">
        <v>13</v>
      </c>
      <c r="C147" s="34" t="s">
        <v>86</v>
      </c>
      <c r="D147" s="38"/>
      <c r="E147" s="27">
        <f>'[40]0.1'!$G$43</f>
        <v>2097115.2023135209</v>
      </c>
      <c r="F147" s="27">
        <f>'[40]0.1'!$J$43</f>
        <v>2160567.061986086</v>
      </c>
    </row>
    <row r="148" spans="1:8">
      <c r="A148" s="34" t="s">
        <v>88</v>
      </c>
      <c r="B148" s="36" t="s">
        <v>14</v>
      </c>
      <c r="C148" s="34" t="s">
        <v>86</v>
      </c>
      <c r="D148" s="38"/>
      <c r="E148" s="27">
        <f>'[40]0.1'!$H$43</f>
        <v>0</v>
      </c>
      <c r="F148" s="27">
        <f>'[40]0.1'!$K$43</f>
        <v>0</v>
      </c>
    </row>
    <row r="149" spans="1:8" ht="25.5">
      <c r="A149" s="34" t="s">
        <v>89</v>
      </c>
      <c r="B149" s="36" t="s">
        <v>15</v>
      </c>
      <c r="C149" s="34" t="s">
        <v>86</v>
      </c>
      <c r="D149" s="39"/>
      <c r="E149" s="39"/>
      <c r="F149" s="39"/>
    </row>
    <row r="150" spans="1:8">
      <c r="A150" s="34" t="s">
        <v>90</v>
      </c>
      <c r="B150" s="35" t="s">
        <v>91</v>
      </c>
      <c r="C150" s="34" t="s">
        <v>86</v>
      </c>
      <c r="D150" s="27">
        <f>'[6]НГРЭС Б2'!$E$620</f>
        <v>1914699.8983799999</v>
      </c>
      <c r="E150" s="27">
        <f>'[40]0.1'!$I$31</f>
        <v>2113008.8339651329</v>
      </c>
      <c r="F150" s="27">
        <f>'[40]0.1'!$L$31</f>
        <v>2174158.1780367102</v>
      </c>
      <c r="G150" s="45"/>
      <c r="H150" s="45"/>
    </row>
    <row r="151" spans="1:8">
      <c r="A151" s="34"/>
      <c r="B151" s="35" t="s">
        <v>213</v>
      </c>
      <c r="C151" s="34"/>
      <c r="D151" s="38"/>
      <c r="E151" s="38"/>
      <c r="F151" s="38"/>
    </row>
    <row r="152" spans="1:8">
      <c r="A152" s="34" t="s">
        <v>92</v>
      </c>
      <c r="B152" s="36" t="s">
        <v>93</v>
      </c>
      <c r="C152" s="34" t="s">
        <v>86</v>
      </c>
      <c r="D152" s="27">
        <f>'[6]НГРЭС Б2'!$E$636</f>
        <v>1914699.8983799999</v>
      </c>
      <c r="E152" s="27">
        <f>'[40]0.1'!$I$32</f>
        <v>2093085.0025174594</v>
      </c>
      <c r="F152" s="27">
        <f>'[40]0.1'!$L$32</f>
        <v>2156370.0112654939</v>
      </c>
      <c r="G152" s="45"/>
      <c r="H152" s="45"/>
    </row>
    <row r="153" spans="1:8" ht="25.5">
      <c r="A153" s="34"/>
      <c r="B153" s="36" t="s">
        <v>94</v>
      </c>
      <c r="C153" s="34" t="s">
        <v>33</v>
      </c>
      <c r="D153" s="27">
        <f>'[6]НГРЭС Б2'!$E$32</f>
        <v>214.43263176895007</v>
      </c>
      <c r="E153" s="27">
        <f>'[40]4'!$L$24</f>
        <v>213.30000000000004</v>
      </c>
      <c r="F153" s="27">
        <f>'[40]4'!$M$24</f>
        <v>213.3</v>
      </c>
      <c r="G153" s="45"/>
      <c r="H153" s="45"/>
    </row>
    <row r="154" spans="1:8">
      <c r="A154" s="34" t="s">
        <v>95</v>
      </c>
      <c r="B154" s="36" t="s">
        <v>96</v>
      </c>
      <c r="C154" s="34" t="s">
        <v>86</v>
      </c>
      <c r="D154" s="27">
        <f>'[6]НГРЭС Б2'!$E$652</f>
        <v>0</v>
      </c>
      <c r="E154" s="27">
        <f>'[40]0.1'!$I$33</f>
        <v>19923.831447673496</v>
      </c>
      <c r="F154" s="27">
        <f>'[40]0.1'!$L$33</f>
        <v>17788.166771216318</v>
      </c>
    </row>
    <row r="155" spans="1:8">
      <c r="A155" s="34"/>
      <c r="B155" s="36" t="s">
        <v>97</v>
      </c>
      <c r="C155" s="34" t="s">
        <v>98</v>
      </c>
      <c r="D155" s="27">
        <f>'[6]НГРЭС Б2'!$E$36</f>
        <v>150.39662231320369</v>
      </c>
      <c r="E155" s="27">
        <f>'[40]4'!$L$28</f>
        <v>150</v>
      </c>
      <c r="F155" s="27">
        <f>'[40]4'!$M$28</f>
        <v>150</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7" ht="25.5">
      <c r="A161" s="34" t="s">
        <v>108</v>
      </c>
      <c r="B161" s="36" t="s">
        <v>109</v>
      </c>
      <c r="C161" s="34" t="s">
        <v>29</v>
      </c>
      <c r="D161" s="39"/>
      <c r="E161" s="39"/>
      <c r="F161" s="39"/>
    </row>
    <row r="162" spans="1:7">
      <c r="A162" s="34" t="s">
        <v>110</v>
      </c>
      <c r="B162" s="7" t="s">
        <v>111</v>
      </c>
      <c r="C162" s="34" t="s">
        <v>86</v>
      </c>
      <c r="D162" s="27">
        <v>3358811.8694599997</v>
      </c>
      <c r="E162" s="39"/>
      <c r="F162" s="39"/>
      <c r="G162" s="45"/>
    </row>
    <row r="163" spans="1:7">
      <c r="A163" s="34"/>
      <c r="B163" s="35" t="s">
        <v>213</v>
      </c>
      <c r="C163" s="34"/>
      <c r="D163" s="38"/>
      <c r="E163" s="39"/>
      <c r="F163" s="39"/>
    </row>
    <row r="164" spans="1:7">
      <c r="A164" s="34" t="s">
        <v>112</v>
      </c>
      <c r="B164" s="36" t="s">
        <v>17</v>
      </c>
      <c r="C164" s="34" t="s">
        <v>86</v>
      </c>
      <c r="D164" s="27">
        <v>2124914.78688</v>
      </c>
      <c r="E164" s="39"/>
      <c r="F164" s="39"/>
      <c r="G164" s="45"/>
    </row>
    <row r="165" spans="1:7">
      <c r="A165" s="34" t="s">
        <v>113</v>
      </c>
      <c r="B165" s="36" t="s">
        <v>18</v>
      </c>
      <c r="C165" s="34" t="s">
        <v>86</v>
      </c>
      <c r="D165" s="27">
        <v>1233897.0825799999</v>
      </c>
      <c r="E165" s="39"/>
      <c r="F165" s="39"/>
    </row>
    <row r="166" spans="1:7" ht="25.5">
      <c r="A166" s="34" t="s">
        <v>114</v>
      </c>
      <c r="B166" s="36" t="s">
        <v>19</v>
      </c>
      <c r="C166" s="34" t="s">
        <v>86</v>
      </c>
      <c r="D166" s="27">
        <v>0</v>
      </c>
      <c r="E166" s="39"/>
      <c r="F166" s="39"/>
    </row>
    <row r="167" spans="1:7">
      <c r="A167" s="34" t="s">
        <v>157</v>
      </c>
      <c r="B167" s="36" t="s">
        <v>158</v>
      </c>
      <c r="C167" s="34" t="s">
        <v>86</v>
      </c>
      <c r="D167" s="27">
        <v>0</v>
      </c>
      <c r="E167" s="39"/>
      <c r="F167" s="39"/>
    </row>
    <row r="168" spans="1:7">
      <c r="A168" s="34" t="s">
        <v>115</v>
      </c>
      <c r="B168" s="7" t="s">
        <v>116</v>
      </c>
      <c r="C168" s="34" t="s">
        <v>86</v>
      </c>
      <c r="D168" s="39"/>
      <c r="E168" s="39"/>
      <c r="F168" s="39"/>
    </row>
    <row r="169" spans="1:7">
      <c r="A169" s="34"/>
      <c r="B169" s="35" t="s">
        <v>213</v>
      </c>
      <c r="C169" s="34"/>
      <c r="D169" s="38"/>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8"/>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38.25">
      <c r="A184" s="34" t="s">
        <v>132</v>
      </c>
      <c r="B184" s="7" t="s">
        <v>12</v>
      </c>
      <c r="C184" s="34" t="s">
        <v>29</v>
      </c>
      <c r="D184" s="120" t="s">
        <v>133</v>
      </c>
      <c r="E184" s="120"/>
      <c r="F184" s="120"/>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Титульный!$C$23</f>
        <v>Няганская ГРЭС (БЛ 2)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ЭМ'!D26</f>
        <v>607.87</v>
      </c>
      <c r="E28" s="27">
        <f>'[8]Утв. тарифы на ЭЭ и ЭМ'!E26</f>
        <v>607.87</v>
      </c>
      <c r="F28" s="27">
        <f>E28</f>
        <v>607.87</v>
      </c>
      <c r="G28" s="27">
        <f>'[40]0.1'!$G$20</f>
        <v>629.49987835846412</v>
      </c>
      <c r="H28" s="123">
        <f>'[40]0.1'!$L$20</f>
        <v>648.69354082293546</v>
      </c>
      <c r="I28" s="124"/>
    </row>
    <row r="29" spans="1:9" ht="12.75" customHeight="1">
      <c r="A29" s="47"/>
      <c r="B29" s="43" t="s">
        <v>153</v>
      </c>
      <c r="C29" s="65" t="s">
        <v>322</v>
      </c>
      <c r="D29" s="27">
        <f>('[6]НГРЭС Б2'!$F$636+'[6]НГРЭС Б2'!$G$636+'[6]НГРЭС Б2'!$H$636+'[6]НГРЭС Б2'!$J$636+'[6]НГРЭС Б2'!$K$636+'[6]НГРЭС Б2'!$L$636)/('[6]НГРЭС Б2'!$F$22+'[6]НГРЭС Б2'!$G$22+'[6]НГРЭС Б2'!$H$22+'[6]НГРЭС Б2'!$J$22+'[6]НГРЭС Б2'!$K$22+'[6]НГРЭС Б2'!$L$22)</f>
        <v>531.49671828554449</v>
      </c>
      <c r="E29" s="27">
        <f>('[6]НГРЭС Б2'!$N$636+'[6]НГРЭС Б2'!$O$636+'[6]НГРЭС Б2'!$P$636+'[6]НГРЭС Б2'!$R$636+'[6]НГРЭС Б2'!$S$636+'[6]НГРЭС Б2'!$T$636)/('[6]НГРЭС Б2'!$N$22+'[6]НГРЭС Б2'!$O$22+'[6]НГРЭС Б2'!$P$22+'[6]НГРЭС Б2'!$R$22+'[6]НГРЭС Б2'!$S$22+'[6]НГРЭС Б2'!$T$22)</f>
        <v>533.80315121904323</v>
      </c>
      <c r="F29" s="27">
        <f>'[40]2.2'!$G$170</f>
        <v>606.70070392119453</v>
      </c>
      <c r="G29" s="27">
        <f>'[40]2.1'!$G$170</f>
        <v>628.29011635846416</v>
      </c>
      <c r="H29" s="123">
        <f>'[40]2'!$G$170</f>
        <v>647.43340882293558</v>
      </c>
      <c r="I29" s="124"/>
    </row>
    <row r="30" spans="1:9" ht="25.5">
      <c r="A30" s="47" t="s">
        <v>142</v>
      </c>
      <c r="B30" s="35" t="s">
        <v>143</v>
      </c>
      <c r="C30" s="65" t="s">
        <v>323</v>
      </c>
      <c r="D30" s="42"/>
      <c r="E30" s="42"/>
      <c r="F30" s="42"/>
      <c r="G30" s="42"/>
      <c r="H30" s="131"/>
      <c r="I30" s="130"/>
    </row>
    <row r="31" spans="1:9" ht="27.75" customHeight="1">
      <c r="A31" s="47" t="s">
        <v>144</v>
      </c>
      <c r="B31" s="35" t="s">
        <v>40</v>
      </c>
      <c r="C31" s="34" t="s">
        <v>320</v>
      </c>
      <c r="D31" s="42"/>
      <c r="E31" s="42"/>
      <c r="F31" s="42"/>
      <c r="G31" s="42"/>
      <c r="H31" s="42"/>
      <c r="I31" s="42"/>
    </row>
    <row r="32" spans="1:9" ht="26.25" customHeight="1">
      <c r="A32" s="47" t="s">
        <v>145</v>
      </c>
      <c r="B32" s="44" t="s">
        <v>41</v>
      </c>
      <c r="C32" s="34" t="s">
        <v>320</v>
      </c>
      <c r="D32" s="38"/>
      <c r="E32" s="38"/>
      <c r="F32" s="38"/>
      <c r="G32" s="38"/>
      <c r="H32" s="129"/>
      <c r="I32" s="130"/>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42"/>
      <c r="E43" s="42"/>
      <c r="F43" s="42"/>
      <c r="G43" s="42"/>
      <c r="H43" s="42"/>
      <c r="I43" s="42"/>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c r="B49" s="118"/>
      <c r="C49" s="118"/>
      <c r="D49" s="118"/>
      <c r="E49" s="118"/>
      <c r="F49" s="118"/>
      <c r="G49" s="118"/>
      <c r="H49" s="118"/>
      <c r="I49" s="118"/>
    </row>
  </sheetData>
  <mergeCells count="17">
    <mergeCell ref="A46:I46"/>
    <mergeCell ref="A47:I47"/>
    <mergeCell ref="A48:I48"/>
    <mergeCell ref="A49:I49"/>
    <mergeCell ref="H28:I28"/>
    <mergeCell ref="H29:I29"/>
    <mergeCell ref="H30:I30"/>
    <mergeCell ref="H32:I32"/>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Титульный!$C$24</f>
        <v>Няганская ГРЭС (БЛ 3) ДПМ</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[41]Год!$H$11</f>
        <v>454.69999999999982</v>
      </c>
      <c r="E139" s="27">
        <f>'[42]0.1'!$I$11</f>
        <v>454.7</v>
      </c>
      <c r="F139" s="27">
        <f>'[42]0.1'!$L$11</f>
        <v>454.69999999999987</v>
      </c>
    </row>
    <row r="140" spans="1:6" ht="38.25">
      <c r="A140" s="34" t="s">
        <v>75</v>
      </c>
      <c r="B140" s="35" t="s">
        <v>31</v>
      </c>
      <c r="C140" s="34" t="s">
        <v>32</v>
      </c>
      <c r="D140" s="27">
        <f>[41]Год!$H$12-[41]Год!$H$14</f>
        <v>437.72163652607088</v>
      </c>
      <c r="E140" s="27">
        <f>'[42]0.1'!$I$12</f>
        <v>445.42067500000002</v>
      </c>
      <c r="F140" s="27">
        <f>'[42]0.1'!$L$12</f>
        <v>445.60448333495418</v>
      </c>
    </row>
    <row r="141" spans="1:6">
      <c r="A141" s="34" t="s">
        <v>76</v>
      </c>
      <c r="B141" s="35" t="s">
        <v>77</v>
      </c>
      <c r="C141" s="34" t="s">
        <v>138</v>
      </c>
      <c r="D141" s="27">
        <f>'[6]НГРЭС Б3'!$E$7</f>
        <v>3456.0159999999992</v>
      </c>
      <c r="E141" s="27">
        <f>'[42]0.1'!$I$13</f>
        <v>3511.2701000000002</v>
      </c>
      <c r="F141" s="27">
        <f>'[42]0.1'!$L$13</f>
        <v>3064.4776666666671</v>
      </c>
    </row>
    <row r="142" spans="1:6">
      <c r="A142" s="34" t="s">
        <v>78</v>
      </c>
      <c r="B142" s="35" t="s">
        <v>79</v>
      </c>
      <c r="C142" s="34" t="s">
        <v>138</v>
      </c>
      <c r="D142" s="27">
        <f>'[6]НГРЭС Б3'!$E$22</f>
        <v>3056.5319999999992</v>
      </c>
      <c r="E142" s="27">
        <f>'[42]0.1'!$I$15</f>
        <v>3443.1515000000004</v>
      </c>
      <c r="F142" s="27">
        <f>'[42]0.1'!$L$15</f>
        <v>3005.5332350998515</v>
      </c>
    </row>
    <row r="143" spans="1:6">
      <c r="A143" s="34" t="s">
        <v>80</v>
      </c>
      <c r="B143" s="35" t="s">
        <v>81</v>
      </c>
      <c r="C143" s="34" t="s">
        <v>82</v>
      </c>
      <c r="D143" s="27">
        <f>'[6]НГРЭС Б3'!$E$23</f>
        <v>30.021000000000001</v>
      </c>
      <c r="E143" s="27">
        <f>'[42]0.1'!$I$16</f>
        <v>46.025300000000001</v>
      </c>
      <c r="F143" s="27">
        <f>'[42]0.1'!$L$16</f>
        <v>37.971333333333334</v>
      </c>
    </row>
    <row r="144" spans="1:6">
      <c r="A144" s="34" t="s">
        <v>83</v>
      </c>
      <c r="B144" s="35" t="s">
        <v>84</v>
      </c>
      <c r="C144" s="34" t="s">
        <v>82</v>
      </c>
      <c r="D144" s="27">
        <f>'[6]НГРЭС Б3'!$E$29</f>
        <v>0</v>
      </c>
      <c r="E144" s="27">
        <f>'[42]0.1'!$I$17</f>
        <v>0</v>
      </c>
      <c r="F144" s="27">
        <f>'[42]0.1'!$L$17</f>
        <v>0</v>
      </c>
    </row>
    <row r="145" spans="1:8">
      <c r="A145" s="34" t="s">
        <v>85</v>
      </c>
      <c r="B145" s="35" t="s">
        <v>10</v>
      </c>
      <c r="C145" s="34" t="s">
        <v>86</v>
      </c>
      <c r="D145" s="38"/>
      <c r="E145" s="27">
        <f>'[42]0.1'!$I$43</f>
        <v>2026218.1164416808</v>
      </c>
      <c r="F145" s="27">
        <f>'[42]0.1'!$L$43</f>
        <v>1826208.2018976042</v>
      </c>
    </row>
    <row r="146" spans="1:8">
      <c r="A146" s="34"/>
      <c r="B146" s="35" t="s">
        <v>213</v>
      </c>
      <c r="C146" s="34"/>
      <c r="D146" s="38"/>
      <c r="E146" s="38"/>
      <c r="F146" s="38"/>
    </row>
    <row r="147" spans="1:8">
      <c r="A147" s="34" t="s">
        <v>87</v>
      </c>
      <c r="B147" s="36" t="s">
        <v>13</v>
      </c>
      <c r="C147" s="34" t="s">
        <v>86</v>
      </c>
      <c r="D147" s="38"/>
      <c r="E147" s="27">
        <f>'[42]0.1'!$G$43</f>
        <v>2026218.1164416808</v>
      </c>
      <c r="F147" s="27">
        <f>'[42]0.1'!$J$43</f>
        <v>1826208.2018976042</v>
      </c>
    </row>
    <row r="148" spans="1:8">
      <c r="A148" s="34" t="s">
        <v>88</v>
      </c>
      <c r="B148" s="36" t="s">
        <v>14</v>
      </c>
      <c r="C148" s="34" t="s">
        <v>86</v>
      </c>
      <c r="D148" s="38"/>
      <c r="E148" s="27">
        <f>'[42]0.1'!$H$43</f>
        <v>0</v>
      </c>
      <c r="F148" s="27">
        <f>'[42]0.1'!$K$43</f>
        <v>0</v>
      </c>
    </row>
    <row r="149" spans="1:8" ht="25.5">
      <c r="A149" s="34" t="s">
        <v>89</v>
      </c>
      <c r="B149" s="36" t="s">
        <v>15</v>
      </c>
      <c r="C149" s="34" t="s">
        <v>86</v>
      </c>
      <c r="D149" s="39"/>
      <c r="E149" s="39"/>
      <c r="F149" s="39"/>
    </row>
    <row r="150" spans="1:8">
      <c r="A150" s="34" t="s">
        <v>90</v>
      </c>
      <c r="B150" s="35" t="s">
        <v>91</v>
      </c>
      <c r="C150" s="34" t="s">
        <v>86</v>
      </c>
      <c r="D150" s="27">
        <f>'[6]НГРЭС Б3'!$E$620</f>
        <v>1827878.4868000001</v>
      </c>
      <c r="E150" s="27">
        <f>'[42]0.1'!$I$31</f>
        <v>2041025.6779238414</v>
      </c>
      <c r="F150" s="27">
        <f>'[42]0.1'!$L$31</f>
        <v>1838545.0377012431</v>
      </c>
      <c r="G150" s="45"/>
      <c r="H150" s="45"/>
    </row>
    <row r="151" spans="1:8">
      <c r="A151" s="34"/>
      <c r="B151" s="35" t="s">
        <v>213</v>
      </c>
      <c r="C151" s="34"/>
      <c r="D151" s="38"/>
      <c r="E151" s="38"/>
      <c r="F151" s="38"/>
    </row>
    <row r="152" spans="1:8">
      <c r="A152" s="34" t="s">
        <v>92</v>
      </c>
      <c r="B152" s="36" t="s">
        <v>93</v>
      </c>
      <c r="C152" s="34" t="s">
        <v>86</v>
      </c>
      <c r="D152" s="27">
        <f>'[6]НГРЭС Б3'!$E$636</f>
        <v>1827878.4868000001</v>
      </c>
      <c r="E152" s="27">
        <f>'[42]0.1'!$I$32</f>
        <v>2022052.722596738</v>
      </c>
      <c r="F152" s="27">
        <f>'[42]0.1'!$L$32</f>
        <v>1822420.8332909918</v>
      </c>
      <c r="G152" s="45"/>
      <c r="H152" s="45"/>
    </row>
    <row r="153" spans="1:8" ht="25.5">
      <c r="A153" s="34"/>
      <c r="B153" s="36" t="s">
        <v>94</v>
      </c>
      <c r="C153" s="34" t="s">
        <v>33</v>
      </c>
      <c r="D153" s="27">
        <f>'[6]НГРЭС Б3'!$E$32</f>
        <v>217.48066421047963</v>
      </c>
      <c r="E153" s="27">
        <f>'[42]4'!$L$24</f>
        <v>213.3</v>
      </c>
      <c r="F153" s="27">
        <f>'[42]4'!$M$24</f>
        <v>213.3</v>
      </c>
      <c r="G153" s="45"/>
      <c r="H153" s="45"/>
    </row>
    <row r="154" spans="1:8">
      <c r="A154" s="34" t="s">
        <v>95</v>
      </c>
      <c r="B154" s="36" t="s">
        <v>96</v>
      </c>
      <c r="C154" s="34" t="s">
        <v>86</v>
      </c>
      <c r="D154" s="27">
        <f>'[6]НГРЭС Б3'!$E$652</f>
        <v>0</v>
      </c>
      <c r="E154" s="27">
        <f>'[42]0.1'!$I$33</f>
        <v>18972.95532710338</v>
      </c>
      <c r="F154" s="27">
        <f>'[42]0.1'!$L$33</f>
        <v>16124.20441025123</v>
      </c>
    </row>
    <row r="155" spans="1:8">
      <c r="A155" s="34"/>
      <c r="B155" s="36" t="s">
        <v>97</v>
      </c>
      <c r="C155" s="34" t="s">
        <v>98</v>
      </c>
      <c r="D155" s="27">
        <f>'[6]НГРЭС Б3'!$E$36</f>
        <v>150.39472369341459</v>
      </c>
      <c r="E155" s="27">
        <f>'[42]4'!$L$28</f>
        <v>150</v>
      </c>
      <c r="F155" s="27">
        <f>'[42]4'!$M$28</f>
        <v>150</v>
      </c>
    </row>
    <row r="156" spans="1:8" ht="25.5">
      <c r="A156" s="34"/>
      <c r="B156" s="7" t="s">
        <v>99</v>
      </c>
      <c r="C156" s="34" t="s">
        <v>29</v>
      </c>
      <c r="D156" s="81" t="s">
        <v>175</v>
      </c>
      <c r="E156" s="59"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7" ht="25.5">
      <c r="A161" s="34" t="s">
        <v>108</v>
      </c>
      <c r="B161" s="36" t="s">
        <v>109</v>
      </c>
      <c r="C161" s="34" t="s">
        <v>29</v>
      </c>
      <c r="D161" s="39"/>
      <c r="E161" s="39"/>
      <c r="F161" s="39"/>
    </row>
    <row r="162" spans="1:7">
      <c r="A162" s="34" t="s">
        <v>110</v>
      </c>
      <c r="B162" s="7" t="s">
        <v>111</v>
      </c>
      <c r="C162" s="34" t="s">
        <v>86</v>
      </c>
      <c r="D162" s="27">
        <v>3390729.4520000005</v>
      </c>
      <c r="E162" s="39"/>
      <c r="F162" s="39"/>
      <c r="G162" s="45"/>
    </row>
    <row r="163" spans="1:7">
      <c r="A163" s="34"/>
      <c r="B163" s="35" t="s">
        <v>213</v>
      </c>
      <c r="C163" s="34"/>
      <c r="D163" s="38"/>
      <c r="E163" s="39"/>
      <c r="F163" s="39"/>
    </row>
    <row r="164" spans="1:7">
      <c r="A164" s="34" t="s">
        <v>112</v>
      </c>
      <c r="B164" s="36" t="s">
        <v>17</v>
      </c>
      <c r="C164" s="34" t="s">
        <v>86</v>
      </c>
      <c r="D164" s="27">
        <v>2085961.63325</v>
      </c>
      <c r="E164" s="39"/>
      <c r="F164" s="39"/>
      <c r="G164" s="45"/>
    </row>
    <row r="165" spans="1:7">
      <c r="A165" s="34" t="s">
        <v>113</v>
      </c>
      <c r="B165" s="36" t="s">
        <v>18</v>
      </c>
      <c r="C165" s="34" t="s">
        <v>86</v>
      </c>
      <c r="D165" s="27">
        <v>1304767.8187500006</v>
      </c>
      <c r="E165" s="39"/>
      <c r="F165" s="39"/>
    </row>
    <row r="166" spans="1:7" ht="25.5">
      <c r="A166" s="34" t="s">
        <v>114</v>
      </c>
      <c r="B166" s="36" t="s">
        <v>19</v>
      </c>
      <c r="C166" s="34" t="s">
        <v>86</v>
      </c>
      <c r="D166" s="27">
        <v>0</v>
      </c>
      <c r="E166" s="39"/>
      <c r="F166" s="39"/>
    </row>
    <row r="167" spans="1:7">
      <c r="A167" s="34" t="s">
        <v>157</v>
      </c>
      <c r="B167" s="36" t="s">
        <v>158</v>
      </c>
      <c r="C167" s="34" t="s">
        <v>86</v>
      </c>
      <c r="D167" s="27">
        <v>0</v>
      </c>
      <c r="E167" s="39"/>
      <c r="F167" s="39"/>
    </row>
    <row r="168" spans="1:7">
      <c r="A168" s="34" t="s">
        <v>115</v>
      </c>
      <c r="B168" s="7" t="s">
        <v>116</v>
      </c>
      <c r="C168" s="34" t="s">
        <v>86</v>
      </c>
      <c r="D168" s="39"/>
      <c r="E168" s="39"/>
      <c r="F168" s="39"/>
    </row>
    <row r="169" spans="1:7">
      <c r="A169" s="34"/>
      <c r="B169" s="35" t="s">
        <v>213</v>
      </c>
      <c r="C169" s="34"/>
      <c r="D169" s="38"/>
      <c r="E169" s="39"/>
      <c r="F169" s="39"/>
    </row>
    <row r="170" spans="1:7">
      <c r="A170" s="34" t="s">
        <v>117</v>
      </c>
      <c r="B170" s="36" t="s">
        <v>20</v>
      </c>
      <c r="C170" s="34" t="s">
        <v>86</v>
      </c>
      <c r="D170" s="39"/>
      <c r="E170" s="39"/>
      <c r="F170" s="39"/>
    </row>
    <row r="171" spans="1:7">
      <c r="A171" s="34" t="s">
        <v>118</v>
      </c>
      <c r="B171" s="36" t="s">
        <v>36</v>
      </c>
      <c r="C171" s="34" t="s">
        <v>86</v>
      </c>
      <c r="D171" s="39"/>
      <c r="E171" s="39"/>
      <c r="F171" s="39"/>
    </row>
    <row r="172" spans="1:7">
      <c r="A172" s="34" t="s">
        <v>119</v>
      </c>
      <c r="B172" s="7" t="s">
        <v>120</v>
      </c>
      <c r="C172" s="34" t="s">
        <v>86</v>
      </c>
      <c r="D172" s="39"/>
      <c r="E172" s="39"/>
      <c r="F172" s="39"/>
    </row>
    <row r="173" spans="1:7">
      <c r="A173" s="34"/>
      <c r="B173" s="35" t="s">
        <v>213</v>
      </c>
      <c r="C173" s="34"/>
      <c r="D173" s="38"/>
      <c r="E173" s="39"/>
      <c r="F173" s="39"/>
    </row>
    <row r="174" spans="1:7">
      <c r="A174" s="34" t="s">
        <v>121</v>
      </c>
      <c r="B174" s="36" t="s">
        <v>17</v>
      </c>
      <c r="C174" s="34" t="s">
        <v>86</v>
      </c>
      <c r="D174" s="39"/>
      <c r="E174" s="39"/>
      <c r="F174" s="39"/>
    </row>
    <row r="175" spans="1:7">
      <c r="A175" s="34" t="s">
        <v>122</v>
      </c>
      <c r="B175" s="36" t="s">
        <v>18</v>
      </c>
      <c r="C175" s="34" t="s">
        <v>86</v>
      </c>
      <c r="D175" s="39"/>
      <c r="E175" s="39"/>
      <c r="F175" s="39"/>
    </row>
    <row r="176" spans="1:7"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38.25">
      <c r="A184" s="34" t="s">
        <v>132</v>
      </c>
      <c r="B184" s="7" t="s">
        <v>12</v>
      </c>
      <c r="C184" s="34" t="s">
        <v>29</v>
      </c>
      <c r="D184" s="120" t="s">
        <v>133</v>
      </c>
      <c r="E184" s="120"/>
      <c r="F184" s="120"/>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Титульный!$C$24</f>
        <v>Няганская ГРЭС (БЛ 3) ДПМ</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ЭМ'!D27</f>
        <v>575.91</v>
      </c>
      <c r="E28" s="27">
        <f>'[8]Утв. тарифы на ЭЭ и ЭМ'!E27</f>
        <v>575.91</v>
      </c>
      <c r="F28" s="27">
        <f>E28</f>
        <v>575.91</v>
      </c>
      <c r="G28" s="27">
        <f>'[42]0.1'!$G$20</f>
        <v>588.47776998534061</v>
      </c>
      <c r="H28" s="123">
        <f>'[42]0.1'!$L$20</f>
        <v>607.61537439360006</v>
      </c>
      <c r="I28" s="124"/>
    </row>
    <row r="29" spans="1:9" ht="12.75" customHeight="1">
      <c r="A29" s="47"/>
      <c r="B29" s="43" t="s">
        <v>153</v>
      </c>
      <c r="C29" s="65" t="s">
        <v>322</v>
      </c>
      <c r="D29" s="27">
        <f>('[6]НГРЭС Б3'!$F$636+'[6]НГРЭС Б3'!$G$636+'[6]НГРЭС Б3'!$H$636+'[6]НГРЭС Б3'!$J$636+'[6]НГРЭС Б3'!$K$636+'[6]НГРЭС Б3'!$L$636)/('[6]НГРЭС Б3'!$F$22+'[6]НГРЭС Б3'!$G$22+'[6]НГРЭС Б3'!$H$22+'[6]НГРЭС Б3'!$J$22+'[6]НГРЭС Б3'!$K$22+'[6]НГРЭС Б3'!$L$22)</f>
        <v>675.16265215938267</v>
      </c>
      <c r="E29" s="27">
        <f>('[6]НГРЭС Б3'!$N$636+'[6]НГРЭС Б3'!$O$636+'[6]НГРЭС Б3'!$P$636+'[6]НГРЭС Б3'!$R$636+'[6]НГРЭС Б3'!$S$636+'[6]НГРЭС Б3'!$T$636)/('[6]НГРЭС Б3'!$N$22+'[6]НГРЭС Б3'!$O$22+'[6]НГРЭС Б3'!$P$22+'[6]НГРЭС Б3'!$R$22+'[6]НГРЭС Б3'!$S$22+'[6]НГРЭС Б3'!$T$22)</f>
        <v>539.65445151360495</v>
      </c>
      <c r="F29" s="27">
        <f>'[42]2.2'!$G$170</f>
        <v>574.74505971554993</v>
      </c>
      <c r="G29" s="27">
        <f>'[42]2.1'!$G$170</f>
        <v>587.26800798534066</v>
      </c>
      <c r="H29" s="123">
        <f>'[42]2'!$G$170</f>
        <v>606.35524239360018</v>
      </c>
      <c r="I29" s="124"/>
    </row>
    <row r="30" spans="1:9" ht="25.5">
      <c r="A30" s="47" t="s">
        <v>142</v>
      </c>
      <c r="B30" s="35" t="s">
        <v>143</v>
      </c>
      <c r="C30" s="65" t="s">
        <v>323</v>
      </c>
      <c r="D30" s="42"/>
      <c r="E30" s="42"/>
      <c r="F30" s="42"/>
      <c r="G30" s="42"/>
      <c r="H30" s="131"/>
      <c r="I30" s="130"/>
    </row>
    <row r="31" spans="1:9" ht="27.75" customHeight="1">
      <c r="A31" s="47" t="s">
        <v>144</v>
      </c>
      <c r="B31" s="35" t="s">
        <v>40</v>
      </c>
      <c r="C31" s="34" t="s">
        <v>320</v>
      </c>
      <c r="D31" s="42"/>
      <c r="E31" s="42"/>
      <c r="F31" s="42"/>
      <c r="G31" s="42"/>
      <c r="H31" s="42"/>
      <c r="I31" s="42"/>
    </row>
    <row r="32" spans="1:9" ht="26.25" customHeight="1">
      <c r="A32" s="47" t="s">
        <v>145</v>
      </c>
      <c r="B32" s="44" t="s">
        <v>41</v>
      </c>
      <c r="C32" s="34" t="s">
        <v>320</v>
      </c>
      <c r="D32" s="38"/>
      <c r="E32" s="38"/>
      <c r="F32" s="38"/>
      <c r="G32" s="38"/>
      <c r="H32" s="129"/>
      <c r="I32" s="130"/>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42"/>
      <c r="E43" s="42"/>
      <c r="F43" s="42"/>
      <c r="G43" s="42"/>
      <c r="H43" s="42"/>
      <c r="I43" s="42"/>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c r="B49" s="118"/>
      <c r="C49" s="118"/>
      <c r="D49" s="118"/>
      <c r="E49" s="118"/>
      <c r="F49" s="118"/>
      <c r="G49" s="118"/>
      <c r="H49" s="118"/>
      <c r="I49" s="118"/>
    </row>
  </sheetData>
  <mergeCells count="17">
    <mergeCell ref="A46:I46"/>
    <mergeCell ref="A47:I47"/>
    <mergeCell ref="A48:I48"/>
    <mergeCell ref="A49:I49"/>
    <mergeCell ref="H28:I28"/>
    <mergeCell ref="H29:I29"/>
    <mergeCell ref="H30:I30"/>
    <mergeCell ref="H32:I32"/>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Титульный!$C$9</f>
        <v>Аргаяшская ТЭЦ без ДПМ/НВ/ВР</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[2]Год!$H$11+[3]Год!$H$11+[4]Год!$H$11</f>
        <v>195</v>
      </c>
      <c r="E139" s="27">
        <f>'[5]0.1'!$I$11</f>
        <v>195</v>
      </c>
      <c r="F139" s="27">
        <f>'[5]0.1'!$L$11</f>
        <v>195</v>
      </c>
    </row>
    <row r="140" spans="1:6" ht="38.25">
      <c r="A140" s="34" t="s">
        <v>75</v>
      </c>
      <c r="B140" s="35" t="s">
        <v>31</v>
      </c>
      <c r="C140" s="34" t="s">
        <v>32</v>
      </c>
      <c r="D140" s="27">
        <f>[2]Год!$H$12+[3]Год!$H$12+[4]Год!$H$12-[3]Год!$H$14-[2]Год!$H$14-[4]Год!$H$14</f>
        <v>170.80216227331877</v>
      </c>
      <c r="E140" s="27">
        <f>'[5]0.1'!$I$12</f>
        <v>166.24994166666667</v>
      </c>
      <c r="F140" s="27">
        <f>'[5]0.1'!$L$12</f>
        <v>182.61396377019292</v>
      </c>
    </row>
    <row r="141" spans="1:6">
      <c r="A141" s="34" t="s">
        <v>76</v>
      </c>
      <c r="B141" s="35" t="s">
        <v>77</v>
      </c>
      <c r="C141" s="34" t="s">
        <v>138</v>
      </c>
      <c r="D141" s="27">
        <f>'[6]АТЭЦ ДМ'!$E$7</f>
        <v>590.84500000000003</v>
      </c>
      <c r="E141" s="27">
        <f>'[5]0.1'!$I$13</f>
        <v>908.73509999999999</v>
      </c>
      <c r="F141" s="27">
        <f>'[5]0.1'!$L$13</f>
        <v>589.4758333333333</v>
      </c>
    </row>
    <row r="142" spans="1:6">
      <c r="A142" s="34" t="s">
        <v>78</v>
      </c>
      <c r="B142" s="35" t="s">
        <v>79</v>
      </c>
      <c r="C142" s="34" t="s">
        <v>138</v>
      </c>
      <c r="D142" s="27">
        <f>'[6]АТЭЦ ДМ'!$E$22</f>
        <v>511.39400000000006</v>
      </c>
      <c r="E142" s="27">
        <f>'[5]0.1'!$I$15</f>
        <v>836.51490000000001</v>
      </c>
      <c r="F142" s="27">
        <f>'[5]0.1'!$L$15</f>
        <v>504.69811410817488</v>
      </c>
    </row>
    <row r="143" spans="1:6">
      <c r="A143" s="34" t="s">
        <v>80</v>
      </c>
      <c r="B143" s="35" t="s">
        <v>81</v>
      </c>
      <c r="C143" s="34" t="s">
        <v>82</v>
      </c>
      <c r="D143" s="27">
        <f>'[6]АТЭЦ ДМ'!$E$23</f>
        <v>1105.6669999999999</v>
      </c>
      <c r="E143" s="27">
        <f>'[5]0.1'!$I$16</f>
        <v>1166.857</v>
      </c>
      <c r="F143" s="27">
        <f>'[5]0.1'!$L$16</f>
        <v>1088.8054999999999</v>
      </c>
    </row>
    <row r="144" spans="1:6">
      <c r="A144" s="34" t="s">
        <v>83</v>
      </c>
      <c r="B144" s="35" t="s">
        <v>84</v>
      </c>
      <c r="C144" s="34" t="s">
        <v>82</v>
      </c>
      <c r="D144" s="27">
        <f>'[6]АТЭЦ ДМ'!$E$29</f>
        <v>1103.6442999999999</v>
      </c>
      <c r="E144" s="27">
        <f>'[5]0.1'!$I$17</f>
        <v>1163.5899999999999</v>
      </c>
      <c r="F144" s="27">
        <f>'[5]0.1'!$L$17</f>
        <v>1086.6144999999999</v>
      </c>
    </row>
    <row r="145" spans="1:8">
      <c r="A145" s="34" t="s">
        <v>85</v>
      </c>
      <c r="B145" s="35" t="s">
        <v>10</v>
      </c>
      <c r="C145" s="34" t="s">
        <v>86</v>
      </c>
      <c r="D145" s="38"/>
      <c r="E145" s="27">
        <f>'[5]0.1'!$I$43</f>
        <v>1617111.5125548835</v>
      </c>
      <c r="F145" s="27">
        <f>'[5]0.1'!$L$43</f>
        <v>1364964.5027048052</v>
      </c>
    </row>
    <row r="146" spans="1:8">
      <c r="A146" s="34"/>
      <c r="B146" s="35" t="s">
        <v>213</v>
      </c>
      <c r="C146" s="34"/>
      <c r="D146" s="38"/>
      <c r="E146" s="38"/>
      <c r="F146" s="38"/>
    </row>
    <row r="147" spans="1:8">
      <c r="A147" s="34" t="s">
        <v>87</v>
      </c>
      <c r="B147" s="36" t="s">
        <v>13</v>
      </c>
      <c r="C147" s="34" t="s">
        <v>86</v>
      </c>
      <c r="D147" s="38"/>
      <c r="E147" s="27">
        <f>'[5]0.1'!$G$43</f>
        <v>930847.8255861518</v>
      </c>
      <c r="F147" s="27">
        <f>'[5]0.1'!$J$43</f>
        <v>582522.50148890528</v>
      </c>
    </row>
    <row r="148" spans="1:8">
      <c r="A148" s="34" t="s">
        <v>88</v>
      </c>
      <c r="B148" s="36" t="s">
        <v>14</v>
      </c>
      <c r="C148" s="34" t="s">
        <v>86</v>
      </c>
      <c r="D148" s="38"/>
      <c r="E148" s="27">
        <f>'[5]0.1'!$H$43</f>
        <v>686263.68696873169</v>
      </c>
      <c r="F148" s="27">
        <f>'[5]0.1'!$K$43</f>
        <v>782442.00121589983</v>
      </c>
    </row>
    <row r="149" spans="1:8" ht="25.5">
      <c r="A149" s="34" t="s">
        <v>89</v>
      </c>
      <c r="B149" s="36" t="s">
        <v>15</v>
      </c>
      <c r="C149" s="34" t="s">
        <v>86</v>
      </c>
      <c r="D149" s="39"/>
      <c r="E149" s="39"/>
      <c r="F149" s="39"/>
    </row>
    <row r="150" spans="1:8">
      <c r="A150" s="34" t="s">
        <v>90</v>
      </c>
      <c r="B150" s="35" t="s">
        <v>91</v>
      </c>
      <c r="C150" s="34" t="s">
        <v>86</v>
      </c>
      <c r="D150" s="27">
        <f>'[6]АТЭЦ ДМ'!$E$620</f>
        <v>1021823.6334800001</v>
      </c>
      <c r="E150" s="27">
        <f>'[5]0.1'!$I$31</f>
        <v>1518869.1484959165</v>
      </c>
      <c r="F150" s="27">
        <f>'[5]0.1'!$L$31</f>
        <v>1151645.3414417282</v>
      </c>
      <c r="G150" s="45"/>
      <c r="H150" s="45"/>
    </row>
    <row r="151" spans="1:8">
      <c r="A151" s="34"/>
      <c r="B151" s="35" t="s">
        <v>213</v>
      </c>
      <c r="C151" s="34"/>
      <c r="D151" s="38"/>
      <c r="E151" s="38"/>
      <c r="F151" s="38"/>
    </row>
    <row r="152" spans="1:8">
      <c r="A152" s="34" t="s">
        <v>92</v>
      </c>
      <c r="B152" s="36" t="s">
        <v>93</v>
      </c>
      <c r="C152" s="34" t="s">
        <v>86</v>
      </c>
      <c r="D152" s="27">
        <f>'[6]АТЭЦ ДМ'!$E$636</f>
        <v>513658.16443</v>
      </c>
      <c r="E152" s="27">
        <f>'[5]0.1'!$I$32</f>
        <v>924265.76478244353</v>
      </c>
      <c r="F152" s="27">
        <f>'[5]0.1'!$L$32</f>
        <v>578398.19343944162</v>
      </c>
      <c r="G152" s="45"/>
      <c r="H152" s="45"/>
    </row>
    <row r="153" spans="1:8" ht="25.5">
      <c r="A153" s="34"/>
      <c r="B153" s="36" t="s">
        <v>94</v>
      </c>
      <c r="C153" s="34" t="s">
        <v>33</v>
      </c>
      <c r="D153" s="27">
        <f>'[6]АТЭЦ ДМ'!$E$32</f>
        <v>382.05455068819867</v>
      </c>
      <c r="E153" s="27">
        <f>'[5]4'!$L$25</f>
        <v>370.4</v>
      </c>
      <c r="F153" s="27">
        <f>'[5]4'!$M$25</f>
        <v>370.40000000000003</v>
      </c>
      <c r="G153" s="45"/>
      <c r="H153" s="45"/>
    </row>
    <row r="154" spans="1:8">
      <c r="A154" s="34" t="s">
        <v>95</v>
      </c>
      <c r="B154" s="36" t="s">
        <v>96</v>
      </c>
      <c r="C154" s="34" t="s">
        <v>86</v>
      </c>
      <c r="D154" s="27">
        <f>'[6]АТЭЦ ДМ'!$E$652</f>
        <v>508165.46906000003</v>
      </c>
      <c r="E154" s="27">
        <f>'[5]0.1'!$I$33</f>
        <v>594603.38371347298</v>
      </c>
      <c r="F154" s="27">
        <f>'[5]0.1'!$L$33</f>
        <v>573247.14800228656</v>
      </c>
    </row>
    <row r="155" spans="1:8">
      <c r="A155" s="34"/>
      <c r="B155" s="36" t="s">
        <v>97</v>
      </c>
      <c r="C155" s="34" t="s">
        <v>98</v>
      </c>
      <c r="D155" s="27">
        <f>'[6]АТЭЦ ДМ'!$E$36</f>
        <v>174.1464654367002</v>
      </c>
      <c r="E155" s="27">
        <f>'[5]4'!$L$28</f>
        <v>171.8</v>
      </c>
      <c r="F155" s="27">
        <f>'[5]4'!$M$28</f>
        <v>171.80000000000004</v>
      </c>
    </row>
    <row r="156" spans="1:8" ht="25.5">
      <c r="A156" s="34"/>
      <c r="B156" s="7" t="s">
        <v>99</v>
      </c>
      <c r="C156" s="34" t="s">
        <v>29</v>
      </c>
      <c r="D156" s="81" t="s">
        <v>175</v>
      </c>
      <c r="E156" s="81"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6" ht="25.5">
      <c r="A161" s="34" t="s">
        <v>108</v>
      </c>
      <c r="B161" s="36" t="s">
        <v>109</v>
      </c>
      <c r="C161" s="34" t="s">
        <v>29</v>
      </c>
      <c r="D161" s="39"/>
      <c r="E161" s="39"/>
      <c r="F161" s="39"/>
    </row>
    <row r="162" spans="1:6">
      <c r="A162" s="34" t="s">
        <v>110</v>
      </c>
      <c r="B162" s="7" t="s">
        <v>111</v>
      </c>
      <c r="C162" s="34" t="s">
        <v>86</v>
      </c>
      <c r="D162" s="27">
        <f>('[7]1400'!$D$12-'[7]1400'!$S$12-'[7]1400'!$AG$12-'[7]1400'!$BH$12)/1000</f>
        <v>2457147.81433</v>
      </c>
      <c r="E162" s="39"/>
      <c r="F162" s="39"/>
    </row>
    <row r="163" spans="1:6">
      <c r="A163" s="34"/>
      <c r="B163" s="35" t="s">
        <v>213</v>
      </c>
      <c r="C163" s="34"/>
      <c r="D163" s="38"/>
      <c r="E163" s="39"/>
      <c r="F163" s="39"/>
    </row>
    <row r="164" spans="1:6">
      <c r="A164" s="34" t="s">
        <v>112</v>
      </c>
      <c r="B164" s="36" t="s">
        <v>17</v>
      </c>
      <c r="C164" s="34" t="s">
        <v>86</v>
      </c>
      <c r="D164" s="27">
        <f>'[7]1400'!$N$12/1000</f>
        <v>692332.78489999985</v>
      </c>
      <c r="E164" s="39"/>
      <c r="F164" s="39"/>
    </row>
    <row r="165" spans="1:6">
      <c r="A165" s="34" t="s">
        <v>113</v>
      </c>
      <c r="B165" s="36" t="s">
        <v>18</v>
      </c>
      <c r="C165" s="34" t="s">
        <v>86</v>
      </c>
      <c r="D165" s="27">
        <f>'[7]1400'!$X$12/1000</f>
        <v>631004.22499000002</v>
      </c>
      <c r="E165" s="39"/>
      <c r="F165" s="39"/>
    </row>
    <row r="166" spans="1:6" ht="25.5">
      <c r="A166" s="34" t="s">
        <v>114</v>
      </c>
      <c r="B166" s="36" t="s">
        <v>19</v>
      </c>
      <c r="C166" s="34" t="s">
        <v>86</v>
      </c>
      <c r="D166" s="27">
        <f>('[7]1400'!$AY$12+'[7]1400'!$BQ$12)/1000</f>
        <v>1102057.6619800001</v>
      </c>
      <c r="E166" s="39"/>
      <c r="F166" s="39"/>
    </row>
    <row r="167" spans="1:6">
      <c r="A167" s="34" t="s">
        <v>157</v>
      </c>
      <c r="B167" s="36" t="s">
        <v>158</v>
      </c>
      <c r="C167" s="34" t="s">
        <v>86</v>
      </c>
      <c r="D167" s="27">
        <f>('[7]1400'!$CI$12+'[7]1400'!$DA$12+'[7]1400'!$DK$12+'[7]1400'!$DM$12+'[7]1400'!$DO$12+'[7]1400'!$DP$12)/1000</f>
        <v>31753.142459999995</v>
      </c>
      <c r="E167" s="39"/>
      <c r="F167" s="39"/>
    </row>
    <row r="168" spans="1:6">
      <c r="A168" s="34" t="s">
        <v>115</v>
      </c>
      <c r="B168" s="7" t="s">
        <v>116</v>
      </c>
      <c r="C168" s="34" t="s">
        <v>86</v>
      </c>
      <c r="D168" s="39"/>
      <c r="E168" s="39"/>
      <c r="F168" s="39"/>
    </row>
    <row r="169" spans="1:6">
      <c r="A169" s="34"/>
      <c r="B169" s="35" t="s">
        <v>213</v>
      </c>
      <c r="C169" s="34"/>
      <c r="D169" s="38"/>
      <c r="E169" s="39"/>
      <c r="F169" s="39"/>
    </row>
    <row r="170" spans="1:6">
      <c r="A170" s="34" t="s">
        <v>117</v>
      </c>
      <c r="B170" s="36" t="s">
        <v>20</v>
      </c>
      <c r="C170" s="34" t="s">
        <v>86</v>
      </c>
      <c r="D170" s="39"/>
      <c r="E170" s="39"/>
      <c r="F170" s="39"/>
    </row>
    <row r="171" spans="1:6">
      <c r="A171" s="34" t="s">
        <v>118</v>
      </c>
      <c r="B171" s="36" t="s">
        <v>36</v>
      </c>
      <c r="C171" s="34" t="s">
        <v>86</v>
      </c>
      <c r="D171" s="39"/>
      <c r="E171" s="39"/>
      <c r="F171" s="39"/>
    </row>
    <row r="172" spans="1:6">
      <c r="A172" s="34" t="s">
        <v>119</v>
      </c>
      <c r="B172" s="7" t="s">
        <v>120</v>
      </c>
      <c r="C172" s="34" t="s">
        <v>86</v>
      </c>
      <c r="D172" s="39"/>
      <c r="E172" s="39"/>
      <c r="F172" s="39"/>
    </row>
    <row r="173" spans="1:6">
      <c r="A173" s="34"/>
      <c r="B173" s="35" t="s">
        <v>213</v>
      </c>
      <c r="C173" s="34"/>
      <c r="D173" s="38"/>
      <c r="E173" s="39"/>
      <c r="F173" s="39"/>
    </row>
    <row r="174" spans="1:6">
      <c r="A174" s="34" t="s">
        <v>121</v>
      </c>
      <c r="B174" s="36" t="s">
        <v>17</v>
      </c>
      <c r="C174" s="34" t="s">
        <v>86</v>
      </c>
      <c r="D174" s="39"/>
      <c r="E174" s="39"/>
      <c r="F174" s="39"/>
    </row>
    <row r="175" spans="1:6">
      <c r="A175" s="34" t="s">
        <v>122</v>
      </c>
      <c r="B175" s="36" t="s">
        <v>18</v>
      </c>
      <c r="C175" s="34" t="s">
        <v>86</v>
      </c>
      <c r="D175" s="39"/>
      <c r="E175" s="39"/>
      <c r="F175" s="39"/>
    </row>
    <row r="176" spans="1:6"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38.25">
      <c r="A184" s="34" t="s">
        <v>132</v>
      </c>
      <c r="B184" s="7" t="s">
        <v>12</v>
      </c>
      <c r="C184" s="34" t="s">
        <v>29</v>
      </c>
      <c r="D184" s="120" t="s">
        <v>133</v>
      </c>
      <c r="E184" s="120"/>
      <c r="F184" s="120"/>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B2" s="58"/>
      <c r="F2" s="25"/>
      <c r="H2" s="121" t="s">
        <v>177</v>
      </c>
      <c r="I2" s="121"/>
    </row>
    <row r="3" spans="1:9">
      <c r="F3" s="25"/>
    </row>
    <row r="4" spans="1:9">
      <c r="A4" s="94" t="s">
        <v>37</v>
      </c>
      <c r="B4" s="112"/>
      <c r="C4" s="112"/>
      <c r="D4" s="112"/>
      <c r="E4" s="112"/>
      <c r="F4" s="112"/>
      <c r="G4" s="112"/>
      <c r="H4" s="112"/>
      <c r="I4" s="112"/>
    </row>
    <row r="5" spans="1:9">
      <c r="A5" s="94" t="str">
        <f>Титульный!$C$9</f>
        <v>Аргаяшская ТЭЦ без ДПМ/НВ/ВР</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ht="12.75" customHeigh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71"/>
      <c r="E18" s="71"/>
      <c r="F18" s="71"/>
      <c r="G18" s="71"/>
      <c r="H18" s="71"/>
      <c r="I18" s="71"/>
    </row>
    <row r="19" spans="1:9" s="1" customFormat="1" collapsed="1">
      <c r="A19" s="69" t="s">
        <v>326</v>
      </c>
      <c r="B19" s="35"/>
      <c r="C19" s="70" t="s">
        <v>309</v>
      </c>
      <c r="D19" s="42"/>
      <c r="E19" s="42"/>
      <c r="F19" s="42"/>
      <c r="G19" s="42"/>
      <c r="H19" s="42"/>
      <c r="I19" s="42"/>
    </row>
    <row r="20" spans="1:9" s="1" customFormat="1">
      <c r="A20" s="69" t="s">
        <v>325</v>
      </c>
      <c r="B20" s="35"/>
      <c r="C20" s="70"/>
      <c r="D20" s="42"/>
      <c r="E20" s="42"/>
      <c r="F20" s="42"/>
      <c r="G20" s="42"/>
      <c r="H20" s="42"/>
      <c r="I20" s="42"/>
    </row>
    <row r="21" spans="1:9" s="1" customFormat="1" ht="25.5" hidden="1" outlineLevel="1">
      <c r="A21" s="65" t="s">
        <v>193</v>
      </c>
      <c r="B21" s="35" t="s">
        <v>315</v>
      </c>
      <c r="C21" s="34" t="s">
        <v>309</v>
      </c>
      <c r="D21" s="72"/>
      <c r="E21" s="72"/>
      <c r="F21" s="72"/>
      <c r="G21" s="72"/>
      <c r="H21" s="72"/>
      <c r="I21" s="7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6" t="s">
        <v>319</v>
      </c>
      <c r="B27" s="75"/>
      <c r="C27" s="60"/>
      <c r="D27" s="42"/>
      <c r="E27" s="42"/>
      <c r="F27" s="42"/>
      <c r="G27" s="42"/>
      <c r="H27" s="42"/>
      <c r="I27" s="42"/>
    </row>
    <row r="28" spans="1:9" ht="25.5">
      <c r="A28" s="47" t="s">
        <v>140</v>
      </c>
      <c r="B28" s="35" t="s">
        <v>165</v>
      </c>
      <c r="C28" s="65" t="s">
        <v>322</v>
      </c>
      <c r="D28" s="27">
        <f>'[8]Утв. тарифы на ЭЭ и ЭМ'!$D$5</f>
        <v>1047.55</v>
      </c>
      <c r="E28" s="27">
        <f>'[8]Утв. тарифы на ЭЭ и ЭМ'!$E$5</f>
        <v>1047.55</v>
      </c>
      <c r="F28" s="27">
        <f>E28</f>
        <v>1047.55</v>
      </c>
      <c r="G28" s="27">
        <f>'[9]Утв. тарифы на ЭЭ и ЭМ'!$E$11</f>
        <v>1112.77</v>
      </c>
      <c r="H28" s="123">
        <f>'[5]0.1'!$L$20</f>
        <v>1154.1998775213372</v>
      </c>
      <c r="I28" s="124"/>
    </row>
    <row r="29" spans="1:9" ht="12.75" customHeight="1">
      <c r="A29" s="47"/>
      <c r="B29" s="43" t="s">
        <v>153</v>
      </c>
      <c r="C29" s="65" t="s">
        <v>322</v>
      </c>
      <c r="D29" s="27">
        <f>('[6]АТЭЦ ДМ'!$F$636+'[6]АТЭЦ ДМ'!$G$636+'[6]АТЭЦ ДМ'!$H$636+'[6]АТЭЦ ДМ'!$J$636+'[6]АТЭЦ ДМ'!$K$636+'[6]АТЭЦ ДМ'!$L$636)/('[6]АТЭЦ ДМ'!$F$22+'[6]АТЭЦ ДМ'!$G$22+'[6]АТЭЦ ДМ'!$H$22+'[6]АТЭЦ ДМ'!$J$22+'[6]АТЭЦ ДМ'!$K$22+'[6]АТЭЦ ДМ'!$L$22)</f>
        <v>915.47286125621417</v>
      </c>
      <c r="E29" s="27">
        <f>('[6]АТЭЦ ДМ'!$N$636+'[6]АТЭЦ ДМ'!$O$636+'[6]АТЭЦ ДМ'!$P$636+'[6]АТЭЦ ДМ'!$R$636+'[6]АТЭЦ ДМ'!$S$636+'[6]АТЭЦ ДМ'!$T$636)/('[6]АТЭЦ ДМ'!$N$22+'[6]АТЭЦ ДМ'!$O$22+'[6]АТЭЦ ДМ'!$P$22+'[6]АТЭЦ ДМ'!$R$22+'[6]АТЭЦ ДМ'!$S$22+'[6]АТЭЦ ДМ'!$T$22)</f>
        <v>1124.2182370540324</v>
      </c>
      <c r="F29" s="66">
        <f>'[10]2.1'!$G$181</f>
        <v>1052.4593624926192</v>
      </c>
      <c r="G29" s="27">
        <f>'[5]2.1'!$G$181</f>
        <v>1104.9005400650287</v>
      </c>
      <c r="H29" s="123">
        <f>'[5]2'!$G$181</f>
        <v>1146.0280458180396</v>
      </c>
      <c r="I29" s="124"/>
    </row>
    <row r="30" spans="1:9" ht="25.5">
      <c r="A30" s="47" t="s">
        <v>142</v>
      </c>
      <c r="B30" s="35" t="s">
        <v>166</v>
      </c>
      <c r="C30" s="65" t="s">
        <v>323</v>
      </c>
      <c r="D30" s="27">
        <f>'[8]Утв. тарифы на ЭЭ и ЭМ'!$F$11</f>
        <v>209664.47</v>
      </c>
      <c r="E30" s="27">
        <f>'[8]Утв. тарифы на ЭЭ и ЭМ'!$G$11</f>
        <v>209664.47</v>
      </c>
      <c r="F30" s="27">
        <f>E30</f>
        <v>209664.47</v>
      </c>
      <c r="G30" s="27">
        <f>'[9]Утв. тарифы на ЭЭ и ЭМ'!G11</f>
        <v>343991.94</v>
      </c>
      <c r="H30" s="123">
        <f>'[5]0.1'!$L$21</f>
        <v>357056.48546887189</v>
      </c>
      <c r="I30" s="124"/>
    </row>
    <row r="31" spans="1:9" ht="27.75" customHeight="1">
      <c r="A31" s="47" t="s">
        <v>144</v>
      </c>
      <c r="B31" s="35" t="s">
        <v>40</v>
      </c>
      <c r="C31" s="34" t="s">
        <v>320</v>
      </c>
      <c r="D31" s="42"/>
      <c r="E31" s="42"/>
      <c r="F31" s="42"/>
      <c r="G31" s="42"/>
      <c r="H31" s="42"/>
      <c r="I31" s="42"/>
    </row>
    <row r="32" spans="1:9" ht="26.25" customHeight="1">
      <c r="A32" s="47" t="s">
        <v>145</v>
      </c>
      <c r="B32" s="44" t="s">
        <v>41</v>
      </c>
      <c r="C32" s="34" t="s">
        <v>320</v>
      </c>
      <c r="D32" s="27">
        <f>'[11]Утв. тарифы на ТЭ и ТН'!R7</f>
        <v>632.27</v>
      </c>
      <c r="E32" s="27">
        <f>'[11]Утв. тарифы на ТЭ и ТН'!S7</f>
        <v>658.55</v>
      </c>
      <c r="F32" s="27">
        <f>'[11]Утв. тарифы на ТЭ и ТН'!T7</f>
        <v>658.55</v>
      </c>
      <c r="G32" s="27">
        <f>'[11]Утв. тарифы на ТЭ и ТН'!U7</f>
        <v>733.85</v>
      </c>
      <c r="H32" s="123">
        <f>'[12]6.1. ЧО'!$I$18</f>
        <v>788.58309260599981</v>
      </c>
      <c r="I32" s="125"/>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27">
        <f>'[11]Утв. тарифы на ТЭ и ТН'!R22</f>
        <v>14.77</v>
      </c>
      <c r="E43" s="27">
        <f>'[11]Утв. тарифы на ТЭ и ТН'!S22</f>
        <v>14.77</v>
      </c>
      <c r="F43" s="27">
        <f>'[11]Утв. тарифы на ТЭ и ТН'!T22</f>
        <v>14.77</v>
      </c>
      <c r="G43" s="27">
        <f>'[11]Утв. тарифы на ТЭ и ТН'!U22</f>
        <v>17.78</v>
      </c>
      <c r="H43" s="123">
        <f>'[12]Тариф ХОВ АТЭЦ_'!$L$47</f>
        <v>23.626636962216082</v>
      </c>
      <c r="I43" s="125"/>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ht="25.5" customHeight="1">
      <c r="A49" s="117" t="s">
        <v>164</v>
      </c>
      <c r="B49" s="117"/>
      <c r="C49" s="117"/>
      <c r="D49" s="117"/>
      <c r="E49" s="117"/>
      <c r="F49" s="117"/>
      <c r="G49" s="117"/>
      <c r="H49" s="117"/>
      <c r="I49" s="117"/>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I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Титульный!$C$10</f>
        <v>Аргаяшская ТЭЦ (ТГ 4) НВ</v>
      </c>
      <c r="B5" s="119"/>
      <c r="C5" s="119"/>
      <c r="D5" s="119"/>
      <c r="E5" s="119"/>
      <c r="F5" s="119"/>
    </row>
    <row r="6" spans="1:6">
      <c r="A6" s="50"/>
      <c r="B6" s="50"/>
      <c r="C6" s="50"/>
      <c r="D6" s="50"/>
      <c r="E6" s="50"/>
      <c r="F6" s="50"/>
    </row>
    <row r="7" spans="1:6" s="6" customFormat="1" ht="38.25">
      <c r="A7" s="120" t="s">
        <v>0</v>
      </c>
      <c r="B7" s="120" t="s">
        <v>8</v>
      </c>
      <c r="C7" s="120" t="s">
        <v>9</v>
      </c>
      <c r="D7" s="51" t="s">
        <v>135</v>
      </c>
      <c r="E7" s="51" t="s">
        <v>136</v>
      </c>
      <c r="F7" s="51" t="s">
        <v>137</v>
      </c>
    </row>
    <row r="8" spans="1:6" s="6" customFormat="1">
      <c r="A8" s="120"/>
      <c r="B8" s="120"/>
      <c r="C8" s="120"/>
      <c r="D8" s="51">
        <f>Титульный!$B$5-2</f>
        <v>2019</v>
      </c>
      <c r="E8" s="51">
        <f>Титульный!$B$5-1</f>
        <v>2020</v>
      </c>
      <c r="F8" s="51">
        <f>Титульный!$B$5</f>
        <v>2021</v>
      </c>
    </row>
    <row r="9" spans="1:6" s="6" customFormat="1">
      <c r="A9" s="120"/>
      <c r="B9" s="120"/>
      <c r="C9" s="120"/>
      <c r="D9" s="51" t="s">
        <v>60</v>
      </c>
      <c r="E9" s="51" t="s">
        <v>60</v>
      </c>
      <c r="F9" s="51"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6" s="6" customFormat="1" hidden="1" outlineLevel="1">
      <c r="A129" s="34" t="s">
        <v>289</v>
      </c>
      <c r="B129" s="35" t="s">
        <v>227</v>
      </c>
      <c r="C129" s="34" t="s">
        <v>228</v>
      </c>
      <c r="D129" s="39"/>
      <c r="E129" s="39"/>
      <c r="F129" s="39"/>
    </row>
    <row r="130" spans="1:6" s="6" customFormat="1" ht="25.5" hidden="1" outlineLevel="1">
      <c r="A130" s="34" t="s">
        <v>290</v>
      </c>
      <c r="B130" s="35" t="s">
        <v>230</v>
      </c>
      <c r="C130" s="65" t="s">
        <v>231</v>
      </c>
      <c r="D130" s="39"/>
      <c r="E130" s="39"/>
      <c r="F130" s="39"/>
    </row>
    <row r="131" spans="1:6" s="6" customFormat="1" ht="25.5" hidden="1" outlineLevel="1">
      <c r="A131" s="34" t="s">
        <v>291</v>
      </c>
      <c r="B131" s="35" t="s">
        <v>233</v>
      </c>
      <c r="C131" s="34"/>
      <c r="D131" s="39"/>
      <c r="E131" s="39"/>
      <c r="F131" s="39"/>
    </row>
    <row r="132" spans="1:6" s="6" customFormat="1" hidden="1" outlineLevel="1">
      <c r="A132" s="34" t="s">
        <v>85</v>
      </c>
      <c r="B132" s="35" t="s">
        <v>292</v>
      </c>
      <c r="C132" s="34" t="s">
        <v>86</v>
      </c>
      <c r="D132" s="39"/>
      <c r="E132" s="39"/>
      <c r="F132" s="39"/>
    </row>
    <row r="133" spans="1:6" s="6" customFormat="1" hidden="1" outlineLevel="1">
      <c r="A133" s="34" t="s">
        <v>90</v>
      </c>
      <c r="B133" s="35" t="s">
        <v>293</v>
      </c>
      <c r="C133" s="34" t="s">
        <v>86</v>
      </c>
      <c r="D133" s="39"/>
      <c r="E133" s="39"/>
      <c r="F133" s="39"/>
    </row>
    <row r="134" spans="1:6" s="6" customFormat="1" hidden="1" outlineLevel="1">
      <c r="A134" s="34" t="s">
        <v>100</v>
      </c>
      <c r="B134" s="35" t="s">
        <v>294</v>
      </c>
      <c r="C134" s="34" t="s">
        <v>86</v>
      </c>
      <c r="D134" s="39"/>
      <c r="E134" s="39"/>
      <c r="F134" s="39"/>
    </row>
    <row r="135" spans="1:6" s="6" customFormat="1" hidden="1" outlineLevel="1">
      <c r="A135" s="34" t="s">
        <v>101</v>
      </c>
      <c r="B135" s="35" t="s">
        <v>187</v>
      </c>
      <c r="C135" s="34" t="s">
        <v>86</v>
      </c>
      <c r="D135" s="39"/>
      <c r="E135" s="39"/>
      <c r="F135" s="39"/>
    </row>
    <row r="136" spans="1:6" s="6" customFormat="1" ht="25.5" hidden="1" outlineLevel="1">
      <c r="A136" s="34" t="s">
        <v>110</v>
      </c>
      <c r="B136" s="35" t="s">
        <v>295</v>
      </c>
      <c r="C136" s="34" t="s">
        <v>296</v>
      </c>
      <c r="D136" s="39"/>
      <c r="E136" s="39"/>
      <c r="F136" s="39"/>
    </row>
    <row r="137" spans="1:6" s="6" customFormat="1" ht="38.25" hidden="1" outlineLevel="1">
      <c r="A137" s="34" t="s">
        <v>115</v>
      </c>
      <c r="B137" s="35" t="s">
        <v>12</v>
      </c>
      <c r="C137" s="34"/>
      <c r="D137" s="39"/>
      <c r="E137" s="39"/>
      <c r="F137" s="39"/>
    </row>
    <row r="138" spans="1:6" s="6" customFormat="1" ht="26.25" customHeight="1" collapsed="1">
      <c r="A138" s="114" t="s">
        <v>297</v>
      </c>
      <c r="B138" s="115"/>
      <c r="C138" s="115"/>
      <c r="D138" s="115"/>
      <c r="E138" s="115"/>
      <c r="F138" s="116"/>
    </row>
    <row r="139" spans="1:6">
      <c r="A139" s="34" t="s">
        <v>74</v>
      </c>
      <c r="B139" s="35" t="s">
        <v>30</v>
      </c>
      <c r="C139" s="34" t="s">
        <v>32</v>
      </c>
      <c r="D139" s="27">
        <f>[13]Год!$H$11</f>
        <v>61</v>
      </c>
      <c r="E139" s="27">
        <f>'[14]0.1'!$I$11</f>
        <v>61</v>
      </c>
      <c r="F139" s="27">
        <f>'[14]0.1'!$L$11</f>
        <v>61</v>
      </c>
    </row>
    <row r="140" spans="1:6" ht="38.25">
      <c r="A140" s="34" t="s">
        <v>75</v>
      </c>
      <c r="B140" s="35" t="s">
        <v>31</v>
      </c>
      <c r="C140" s="34" t="s">
        <v>32</v>
      </c>
      <c r="D140" s="27">
        <f>[13]Год!$H$12-[13]Год!$H$14</f>
        <v>54.718955861450993</v>
      </c>
      <c r="E140" s="27">
        <f>'[14]0.1'!$I$12</f>
        <v>56.014949999999999</v>
      </c>
      <c r="F140" s="27">
        <f>'[14]0.1'!$L$12</f>
        <v>54.8192926432625</v>
      </c>
    </row>
    <row r="141" spans="1:6">
      <c r="A141" s="34" t="s">
        <v>76</v>
      </c>
      <c r="B141" s="35" t="s">
        <v>77</v>
      </c>
      <c r="C141" s="34" t="s">
        <v>138</v>
      </c>
      <c r="D141" s="27">
        <f>'[6]АТЭЦ НМ'!$E$7</f>
        <v>459.08500000000004</v>
      </c>
      <c r="E141" s="27">
        <f>'[14]0.1'!$I$13</f>
        <v>350.93799999999999</v>
      </c>
      <c r="F141" s="27">
        <f>'[14]0.1'!$L$13</f>
        <v>457.862166</v>
      </c>
    </row>
    <row r="142" spans="1:6">
      <c r="A142" s="34" t="s">
        <v>78</v>
      </c>
      <c r="B142" s="35" t="s">
        <v>79</v>
      </c>
      <c r="C142" s="34" t="s">
        <v>138</v>
      </c>
      <c r="D142" s="27">
        <f>'[6]АТЭЦ НМ'!$E$22</f>
        <v>403.87300000000005</v>
      </c>
      <c r="E142" s="27">
        <f>'[14]0.1'!$I$15</f>
        <v>316.33799999999997</v>
      </c>
      <c r="F142" s="27">
        <f>'[14]0.1'!$L$15</f>
        <v>403.57804199999993</v>
      </c>
    </row>
    <row r="143" spans="1:6">
      <c r="A143" s="34" t="s">
        <v>80</v>
      </c>
      <c r="B143" s="35" t="s">
        <v>81</v>
      </c>
      <c r="C143" s="34" t="s">
        <v>82</v>
      </c>
      <c r="D143" s="27">
        <f>'[6]АТЭЦ НМ'!$E$23</f>
        <v>460.95100000000002</v>
      </c>
      <c r="E143" s="27">
        <f>'[14]0.1'!$I$16</f>
        <v>434.01799999999997</v>
      </c>
      <c r="F143" s="27">
        <f>'[14]0.1'!$L$16</f>
        <v>493.63949999999994</v>
      </c>
    </row>
    <row r="144" spans="1:6">
      <c r="A144" s="34" t="s">
        <v>83</v>
      </c>
      <c r="B144" s="35" t="s">
        <v>84</v>
      </c>
      <c r="C144" s="34" t="s">
        <v>82</v>
      </c>
      <c r="D144" s="27">
        <f>'[6]АТЭЦ НМ'!$E$29</f>
        <v>460.34900000000005</v>
      </c>
      <c r="E144" s="27">
        <f>'[14]0.1'!$I$17</f>
        <v>434.01799999999997</v>
      </c>
      <c r="F144" s="27">
        <f>'[14]0.1'!$L$17</f>
        <v>492.84249999999992</v>
      </c>
    </row>
    <row r="145" spans="1:9">
      <c r="A145" s="34" t="s">
        <v>85</v>
      </c>
      <c r="B145" s="35" t="s">
        <v>10</v>
      </c>
      <c r="C145" s="34" t="s">
        <v>86</v>
      </c>
      <c r="D145" s="38"/>
      <c r="E145" s="27">
        <f>'[14]0.1'!$I$43</f>
        <v>417751.8007137418</v>
      </c>
      <c r="F145" s="27">
        <f>'[14]0.1'!$L$43</f>
        <v>531656.34181648516</v>
      </c>
      <c r="I145" s="45"/>
    </row>
    <row r="146" spans="1:9">
      <c r="A146" s="34"/>
      <c r="B146" s="35" t="s">
        <v>213</v>
      </c>
      <c r="C146" s="34"/>
      <c r="D146" s="38"/>
      <c r="E146" s="39"/>
      <c r="F146" s="39"/>
      <c r="I146" s="45"/>
    </row>
    <row r="147" spans="1:9">
      <c r="A147" s="34" t="s">
        <v>87</v>
      </c>
      <c r="B147" s="36" t="s">
        <v>13</v>
      </c>
      <c r="C147" s="34" t="s">
        <v>86</v>
      </c>
      <c r="D147" s="38"/>
      <c r="E147" s="27">
        <f>'[14]0.1'!$G$43</f>
        <v>340048.96196757781</v>
      </c>
      <c r="F147" s="27">
        <f>'[14]0.1'!$J$43</f>
        <v>452726.39279301005</v>
      </c>
    </row>
    <row r="148" spans="1:9">
      <c r="A148" s="34" t="s">
        <v>88</v>
      </c>
      <c r="B148" s="36" t="s">
        <v>14</v>
      </c>
      <c r="C148" s="34" t="s">
        <v>86</v>
      </c>
      <c r="D148" s="38"/>
      <c r="E148" s="27">
        <f>'[14]0.1'!$H$43</f>
        <v>77702.838746163965</v>
      </c>
      <c r="F148" s="27">
        <f>'[14]0.1'!$K$43</f>
        <v>78929.949023475099</v>
      </c>
    </row>
    <row r="149" spans="1:9" ht="25.5">
      <c r="A149" s="34" t="s">
        <v>89</v>
      </c>
      <c r="B149" s="36" t="s">
        <v>15</v>
      </c>
      <c r="C149" s="34" t="s">
        <v>86</v>
      </c>
      <c r="D149" s="39"/>
      <c r="E149" s="39"/>
      <c r="F149" s="39"/>
    </row>
    <row r="150" spans="1:9">
      <c r="A150" s="34" t="s">
        <v>90</v>
      </c>
      <c r="B150" s="35" t="s">
        <v>91</v>
      </c>
      <c r="C150" s="34" t="s">
        <v>86</v>
      </c>
      <c r="D150" s="27">
        <f>'[6]АТЭЦ НМ'!$E$620</f>
        <v>631959.46031000011</v>
      </c>
      <c r="E150" s="27">
        <f>'[14]0.1'!$I$31</f>
        <v>555704.92473261908</v>
      </c>
      <c r="F150" s="27">
        <f>'[14]0.1'!$L$31</f>
        <v>706328.88746899029</v>
      </c>
      <c r="G150" s="45"/>
      <c r="H150" s="45"/>
    </row>
    <row r="151" spans="1:9">
      <c r="A151" s="34"/>
      <c r="B151" s="35" t="s">
        <v>213</v>
      </c>
      <c r="C151" s="34"/>
      <c r="D151" s="38"/>
      <c r="E151" s="39"/>
      <c r="F151" s="39"/>
      <c r="I151" s="45"/>
    </row>
    <row r="152" spans="1:9">
      <c r="A152" s="34" t="s">
        <v>92</v>
      </c>
      <c r="B152" s="36" t="s">
        <v>93</v>
      </c>
      <c r="C152" s="34" t="s">
        <v>86</v>
      </c>
      <c r="D152" s="27">
        <f>'[6]АТЭЦ НМ'!$E$636</f>
        <v>421476.37966000009</v>
      </c>
      <c r="E152" s="27">
        <f>'[14]0.1'!$I$32</f>
        <v>339666.26827602187</v>
      </c>
      <c r="F152" s="27">
        <f>'[14]0.1'!$L$32</f>
        <v>452217.83118778863</v>
      </c>
      <c r="G152" s="45"/>
      <c r="H152" s="45"/>
    </row>
    <row r="153" spans="1:9" ht="25.5">
      <c r="A153" s="34"/>
      <c r="B153" s="36" t="s">
        <v>94</v>
      </c>
      <c r="C153" s="34" t="s">
        <v>33</v>
      </c>
      <c r="D153" s="27">
        <f>'[6]АТЭЦ НМ'!$E$32</f>
        <v>394.89777703877405</v>
      </c>
      <c r="E153" s="27">
        <f>'[14]4'!$L$24</f>
        <v>370.4</v>
      </c>
      <c r="F153" s="27">
        <f>'[14]4'!$M$24</f>
        <v>370.40000000000003</v>
      </c>
      <c r="G153" s="45"/>
      <c r="H153" s="45"/>
    </row>
    <row r="154" spans="1:9">
      <c r="A154" s="34" t="s">
        <v>95</v>
      </c>
      <c r="B154" s="36" t="s">
        <v>96</v>
      </c>
      <c r="C154" s="34" t="s">
        <v>86</v>
      </c>
      <c r="D154" s="27">
        <f>'[6]АТЭЦ НМ'!$E$652</f>
        <v>210483.08064999999</v>
      </c>
      <c r="E154" s="27">
        <f>'[14]0.1'!$I$33</f>
        <v>216038.65645659721</v>
      </c>
      <c r="F154" s="27">
        <f>'[14]0.1'!$L$33</f>
        <v>254111.05628120166</v>
      </c>
    </row>
    <row r="155" spans="1:9">
      <c r="A155" s="34"/>
      <c r="B155" s="36" t="s">
        <v>97</v>
      </c>
      <c r="C155" s="34" t="s">
        <v>98</v>
      </c>
      <c r="D155" s="27">
        <f>'[6]АТЭЦ НМ'!$E$36</f>
        <v>175.99050658312919</v>
      </c>
      <c r="E155" s="27">
        <f>'[14]4'!$L$28</f>
        <v>171.8</v>
      </c>
      <c r="F155" s="27">
        <f>'[14]4'!$M$28</f>
        <v>171.80000000000004</v>
      </c>
    </row>
    <row r="156" spans="1:9" ht="25.5">
      <c r="A156" s="34"/>
      <c r="B156" s="7" t="s">
        <v>99</v>
      </c>
      <c r="C156" s="34" t="s">
        <v>29</v>
      </c>
      <c r="D156" s="81" t="s">
        <v>175</v>
      </c>
      <c r="E156" s="63" t="s">
        <v>175</v>
      </c>
      <c r="F156" s="63" t="s">
        <v>175</v>
      </c>
    </row>
    <row r="157" spans="1:9">
      <c r="A157" s="34" t="s">
        <v>100</v>
      </c>
      <c r="B157" s="7" t="s">
        <v>16</v>
      </c>
      <c r="C157" s="34" t="s">
        <v>86</v>
      </c>
      <c r="D157" s="39"/>
      <c r="E157" s="39"/>
      <c r="F157" s="39"/>
    </row>
    <row r="158" spans="1:9" ht="25.5">
      <c r="A158" s="34" t="s">
        <v>101</v>
      </c>
      <c r="B158" s="7" t="s">
        <v>11</v>
      </c>
      <c r="C158" s="34" t="s">
        <v>29</v>
      </c>
      <c r="D158" s="39"/>
      <c r="E158" s="39"/>
      <c r="F158" s="39"/>
    </row>
    <row r="159" spans="1:9">
      <c r="A159" s="34" t="s">
        <v>102</v>
      </c>
      <c r="B159" s="36" t="s">
        <v>103</v>
      </c>
      <c r="C159" s="34" t="s">
        <v>104</v>
      </c>
      <c r="D159" s="39"/>
      <c r="E159" s="39"/>
      <c r="F159" s="39"/>
    </row>
    <row r="160" spans="1:9" ht="25.5">
      <c r="A160" s="37" t="s">
        <v>105</v>
      </c>
      <c r="B160" s="36" t="s">
        <v>106</v>
      </c>
      <c r="C160" s="51" t="s">
        <v>107</v>
      </c>
      <c r="D160" s="39"/>
      <c r="E160" s="39"/>
      <c r="F160" s="39"/>
    </row>
    <row r="161" spans="1:9" ht="25.5">
      <c r="A161" s="34" t="s">
        <v>108</v>
      </c>
      <c r="B161" s="36" t="s">
        <v>109</v>
      </c>
      <c r="C161" s="34" t="s">
        <v>29</v>
      </c>
      <c r="D161" s="39"/>
      <c r="E161" s="39"/>
      <c r="F161" s="39"/>
    </row>
    <row r="162" spans="1:9">
      <c r="A162" s="34" t="s">
        <v>110</v>
      </c>
      <c r="B162" s="7" t="s">
        <v>111</v>
      </c>
      <c r="C162" s="34" t="s">
        <v>86</v>
      </c>
      <c r="D162" s="27">
        <f>('[7]1400'!$S$12+'[7]1400'!$AG$12+'[7]1400'!$BH$12)/1000</f>
        <v>669752.90862999996</v>
      </c>
      <c r="E162" s="39"/>
      <c r="F162" s="39"/>
    </row>
    <row r="163" spans="1:9">
      <c r="A163" s="34"/>
      <c r="B163" s="35" t="s">
        <v>213</v>
      </c>
      <c r="C163" s="34"/>
      <c r="D163" s="38"/>
      <c r="E163" s="39"/>
      <c r="F163" s="39"/>
      <c r="I163" s="45"/>
    </row>
    <row r="164" spans="1:9">
      <c r="A164" s="34" t="s">
        <v>112</v>
      </c>
      <c r="B164" s="36" t="s">
        <v>17</v>
      </c>
      <c r="C164" s="34" t="s">
        <v>86</v>
      </c>
      <c r="D164" s="27">
        <f>'[7]1400'!$S$12/1000</f>
        <v>450986.09182999999</v>
      </c>
      <c r="E164" s="39"/>
      <c r="F164" s="39"/>
    </row>
    <row r="165" spans="1:9">
      <c r="A165" s="34" t="s">
        <v>113</v>
      </c>
      <c r="B165" s="36" t="s">
        <v>18</v>
      </c>
      <c r="C165" s="34" t="s">
        <v>86</v>
      </c>
      <c r="D165" s="27">
        <f>'[7]1400'!$AG$12/1000</f>
        <v>61417.502800000002</v>
      </c>
      <c r="E165" s="39"/>
      <c r="F165" s="39"/>
    </row>
    <row r="166" spans="1:9" ht="25.5">
      <c r="A166" s="34" t="s">
        <v>114</v>
      </c>
      <c r="B166" s="36" t="s">
        <v>19</v>
      </c>
      <c r="C166" s="34" t="s">
        <v>86</v>
      </c>
      <c r="D166" s="27">
        <f>'[7]1400'!$BH$12/1000</f>
        <v>157349.31400000001</v>
      </c>
      <c r="E166" s="39"/>
      <c r="F166" s="39"/>
    </row>
    <row r="167" spans="1:9">
      <c r="A167" s="34" t="s">
        <v>157</v>
      </c>
      <c r="B167" s="36" t="s">
        <v>158</v>
      </c>
      <c r="C167" s="34" t="s">
        <v>86</v>
      </c>
      <c r="D167" s="27">
        <v>0</v>
      </c>
      <c r="E167" s="39"/>
      <c r="F167" s="39"/>
    </row>
    <row r="168" spans="1:9">
      <c r="A168" s="34" t="s">
        <v>115</v>
      </c>
      <c r="B168" s="7" t="s">
        <v>116</v>
      </c>
      <c r="C168" s="34" t="s">
        <v>86</v>
      </c>
      <c r="D168" s="39"/>
      <c r="E168" s="39"/>
      <c r="F168" s="39"/>
    </row>
    <row r="169" spans="1:9">
      <c r="A169" s="34"/>
      <c r="B169" s="35" t="s">
        <v>213</v>
      </c>
      <c r="C169" s="34"/>
      <c r="D169" s="39"/>
      <c r="E169" s="39"/>
      <c r="F169" s="39"/>
      <c r="I169" s="45"/>
    </row>
    <row r="170" spans="1:9">
      <c r="A170" s="34" t="s">
        <v>117</v>
      </c>
      <c r="B170" s="36" t="s">
        <v>20</v>
      </c>
      <c r="C170" s="34" t="s">
        <v>86</v>
      </c>
      <c r="D170" s="39"/>
      <c r="E170" s="39"/>
      <c r="F170" s="39"/>
    </row>
    <row r="171" spans="1:9">
      <c r="A171" s="34" t="s">
        <v>118</v>
      </c>
      <c r="B171" s="36" t="s">
        <v>36</v>
      </c>
      <c r="C171" s="34" t="s">
        <v>86</v>
      </c>
      <c r="D171" s="39"/>
      <c r="E171" s="39"/>
      <c r="F171" s="39"/>
    </row>
    <row r="172" spans="1:9">
      <c r="A172" s="34" t="s">
        <v>119</v>
      </c>
      <c r="B172" s="7" t="s">
        <v>120</v>
      </c>
      <c r="C172" s="34" t="s">
        <v>86</v>
      </c>
      <c r="D172" s="39"/>
      <c r="E172" s="39"/>
      <c r="F172" s="39"/>
    </row>
    <row r="173" spans="1:9">
      <c r="A173" s="34"/>
      <c r="B173" s="35" t="s">
        <v>213</v>
      </c>
      <c r="C173" s="34"/>
      <c r="D173" s="39"/>
      <c r="E173" s="39"/>
      <c r="F173" s="39"/>
      <c r="I173" s="45"/>
    </row>
    <row r="174" spans="1:9">
      <c r="A174" s="34" t="s">
        <v>121</v>
      </c>
      <c r="B174" s="36" t="s">
        <v>17</v>
      </c>
      <c r="C174" s="34" t="s">
        <v>86</v>
      </c>
      <c r="D174" s="39"/>
      <c r="E174" s="39"/>
      <c r="F174" s="39"/>
    </row>
    <row r="175" spans="1:9">
      <c r="A175" s="34" t="s">
        <v>122</v>
      </c>
      <c r="B175" s="36" t="s">
        <v>18</v>
      </c>
      <c r="C175" s="34" t="s">
        <v>86</v>
      </c>
      <c r="D175" s="39"/>
      <c r="E175" s="39"/>
      <c r="F175" s="39"/>
    </row>
    <row r="176" spans="1:9" ht="25.5">
      <c r="A176" s="34" t="s">
        <v>123</v>
      </c>
      <c r="B176" s="36" t="s">
        <v>19</v>
      </c>
      <c r="C176" s="34" t="s">
        <v>86</v>
      </c>
      <c r="D176" s="39"/>
      <c r="E176" s="39"/>
      <c r="F176" s="39"/>
    </row>
    <row r="177" spans="1:9" ht="25.5">
      <c r="A177" s="34" t="s">
        <v>124</v>
      </c>
      <c r="B177" s="7" t="s">
        <v>125</v>
      </c>
      <c r="C177" s="34" t="s">
        <v>86</v>
      </c>
      <c r="D177" s="39"/>
      <c r="E177" s="39"/>
      <c r="F177" s="39"/>
    </row>
    <row r="178" spans="1:9">
      <c r="A178" s="34"/>
      <c r="B178" s="35" t="s">
        <v>213</v>
      </c>
      <c r="C178" s="34"/>
      <c r="D178" s="39"/>
      <c r="E178" s="39"/>
      <c r="F178" s="39"/>
      <c r="I178" s="45"/>
    </row>
    <row r="179" spans="1:9">
      <c r="A179" s="34" t="s">
        <v>126</v>
      </c>
      <c r="B179" s="36" t="s">
        <v>17</v>
      </c>
      <c r="C179" s="34" t="s">
        <v>86</v>
      </c>
      <c r="D179" s="39"/>
      <c r="E179" s="39"/>
      <c r="F179" s="39"/>
    </row>
    <row r="180" spans="1:9">
      <c r="A180" s="34" t="s">
        <v>127</v>
      </c>
      <c r="B180" s="36" t="s">
        <v>18</v>
      </c>
      <c r="C180" s="34" t="s">
        <v>86</v>
      </c>
      <c r="D180" s="39"/>
      <c r="E180" s="39"/>
      <c r="F180" s="39"/>
    </row>
    <row r="181" spans="1:9" ht="25.5">
      <c r="A181" s="34" t="s">
        <v>128</v>
      </c>
      <c r="B181" s="36" t="s">
        <v>19</v>
      </c>
      <c r="C181" s="34" t="s">
        <v>86</v>
      </c>
      <c r="D181" s="39"/>
      <c r="E181" s="39"/>
      <c r="F181" s="39"/>
    </row>
    <row r="182" spans="1:9" ht="14.25">
      <c r="A182" s="34" t="s">
        <v>129</v>
      </c>
      <c r="B182" s="7" t="s">
        <v>328</v>
      </c>
      <c r="C182" s="34" t="s">
        <v>86</v>
      </c>
      <c r="D182" s="49">
        <v>16137078</v>
      </c>
      <c r="E182" s="39"/>
      <c r="F182" s="39"/>
    </row>
    <row r="183" spans="1:9" ht="27">
      <c r="A183" s="34" t="s">
        <v>130</v>
      </c>
      <c r="B183" s="7" t="s">
        <v>329</v>
      </c>
      <c r="C183" s="34" t="s">
        <v>131</v>
      </c>
      <c r="D183" s="29">
        <f>25052414/76787529</f>
        <v>0.32625628570493526</v>
      </c>
      <c r="E183" s="39"/>
      <c r="F183" s="39"/>
    </row>
    <row r="184" spans="1:9" ht="38.25">
      <c r="A184" s="34" t="s">
        <v>132</v>
      </c>
      <c r="B184" s="7" t="s">
        <v>12</v>
      </c>
      <c r="C184" s="34" t="s">
        <v>29</v>
      </c>
      <c r="D184" s="120" t="s">
        <v>133</v>
      </c>
      <c r="E184" s="120"/>
      <c r="F184" s="120"/>
    </row>
    <row r="185" spans="1:9">
      <c r="B185" s="6"/>
    </row>
    <row r="186" spans="1:9">
      <c r="A186" s="118" t="s">
        <v>134</v>
      </c>
      <c r="B186" s="118"/>
      <c r="C186" s="118"/>
      <c r="D186" s="118"/>
      <c r="E186" s="118"/>
      <c r="F186" s="118"/>
    </row>
    <row r="187" spans="1:9">
      <c r="A187" s="68" t="s">
        <v>299</v>
      </c>
      <c r="C187" s="31"/>
    </row>
    <row r="188" spans="1:9">
      <c r="A188" s="68" t="s">
        <v>300</v>
      </c>
    </row>
    <row r="189" spans="1:9">
      <c r="A189" s="68" t="s">
        <v>301</v>
      </c>
    </row>
    <row r="191" spans="1:9">
      <c r="A191" s="64" t="s">
        <v>302</v>
      </c>
    </row>
    <row r="192" spans="1:9"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Титульный!$C$10</f>
        <v>Аргаяшская ТЭЦ (ТГ 4) 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52" t="s">
        <v>241</v>
      </c>
      <c r="E9" s="52" t="s">
        <v>242</v>
      </c>
      <c r="F9" s="52" t="s">
        <v>241</v>
      </c>
      <c r="G9" s="52" t="s">
        <v>242</v>
      </c>
      <c r="H9" s="52" t="s">
        <v>241</v>
      </c>
      <c r="I9" s="52"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51" t="s">
        <v>140</v>
      </c>
      <c r="B28" s="35" t="s">
        <v>141</v>
      </c>
      <c r="C28" s="65" t="s">
        <v>322</v>
      </c>
      <c r="D28" s="27">
        <f>'[8]Утв. тарифы на ЭЭ и ЭМ'!D10</f>
        <v>992.87</v>
      </c>
      <c r="E28" s="27">
        <f>'[8]Утв. тарифы на ЭЭ и ЭМ'!E10</f>
        <v>1017.85</v>
      </c>
      <c r="F28" s="27">
        <f>'[9]Утв. тарифы на ЭЭ и ЭМ'!$D$10</f>
        <v>1017.85</v>
      </c>
      <c r="G28" s="27">
        <f>'[9]Утв. тарифы на ЭЭ и ЭМ'!$E$10</f>
        <v>1074.95</v>
      </c>
      <c r="H28" s="123">
        <f>'[14]0.1'!$L$20</f>
        <v>1121.7815284237147</v>
      </c>
      <c r="I28" s="124"/>
    </row>
    <row r="29" spans="1:9" ht="12.75" customHeight="1">
      <c r="A29" s="51"/>
      <c r="B29" s="43" t="s">
        <v>153</v>
      </c>
      <c r="C29" s="65" t="s">
        <v>322</v>
      </c>
      <c r="D29" s="27">
        <f>('[6]АТЭЦ НМ'!$F$636+'[6]АТЭЦ НМ'!$G$636+'[6]АТЭЦ НМ'!$H$636+'[6]АТЭЦ НМ'!$J$636+'[6]АТЭЦ НМ'!$K$636+'[6]АТЭЦ НМ'!$L$636)/('[6]АТЭЦ НМ'!$F$22+'[6]АТЭЦ НМ'!$G$22+'[6]АТЭЦ НМ'!$H$22+'[6]АТЭЦ НМ'!$J$22+'[6]АТЭЦ НМ'!$K$22+'[6]АТЭЦ НМ'!$L$22)</f>
        <v>1061.0481876754616</v>
      </c>
      <c r="E29" s="27">
        <f>('[6]АТЭЦ НМ'!$N$636+'[6]АТЭЦ НМ'!$O$636+'[6]АТЭЦ НМ'!$P$636+'[6]АТЭЦ НМ'!$R$636+'[6]АТЭЦ НМ'!$S$636+'[6]АТЭЦ НМ'!$T$636)/('[6]АТЭЦ НМ'!$N$22+'[6]АТЭЦ НМ'!$O$22+'[6]АТЭЦ НМ'!$P$22+'[6]АТЭЦ НМ'!$R$22+'[6]АТЭЦ НМ'!$S$22+'[6]АТЭЦ НМ'!$T$22)</f>
        <v>1028.6883783696974</v>
      </c>
      <c r="F29" s="66">
        <f>'[14]2.2'!$G$181</f>
        <v>1016.6827398810489</v>
      </c>
      <c r="G29" s="66">
        <f>'[14]2.1'!$G$181</f>
        <v>1073.7447549014721</v>
      </c>
      <c r="H29" s="123">
        <f>'[14]2'!$G$181</f>
        <v>1120.521396423715</v>
      </c>
      <c r="I29" s="124"/>
    </row>
    <row r="30" spans="1:9" ht="25.5">
      <c r="A30" s="51" t="s">
        <v>142</v>
      </c>
      <c r="B30" s="35" t="s">
        <v>143</v>
      </c>
      <c r="C30" s="65" t="s">
        <v>323</v>
      </c>
      <c r="D30" s="27">
        <f>'[8]Утв. тарифы на ЭЭ и ЭМ'!F10</f>
        <v>110451.22</v>
      </c>
      <c r="E30" s="27">
        <f>'[8]Утв. тарифы на ЭЭ и ЭМ'!G10</f>
        <v>110451.22</v>
      </c>
      <c r="F30" s="27">
        <f>E30</f>
        <v>110451.22</v>
      </c>
      <c r="G30" s="27">
        <f>'[14]0.1'!$H$21</f>
        <v>115598.3636900565</v>
      </c>
      <c r="H30" s="123">
        <f>'[14]0.1'!$L$21</f>
        <v>119985.05334170266</v>
      </c>
      <c r="I30" s="124"/>
    </row>
    <row r="31" spans="1:9" ht="27.75" customHeight="1">
      <c r="A31" s="51" t="s">
        <v>144</v>
      </c>
      <c r="B31" s="35" t="s">
        <v>156</v>
      </c>
      <c r="C31" s="34" t="s">
        <v>320</v>
      </c>
      <c r="D31" s="42"/>
      <c r="E31" s="42"/>
      <c r="F31" s="42"/>
      <c r="G31" s="42"/>
      <c r="H31" s="42"/>
      <c r="I31" s="42"/>
    </row>
    <row r="32" spans="1:9" ht="26.25" customHeight="1">
      <c r="A32" s="51" t="s">
        <v>145</v>
      </c>
      <c r="B32" s="44" t="s">
        <v>41</v>
      </c>
      <c r="C32" s="34" t="s">
        <v>320</v>
      </c>
      <c r="D32" s="27">
        <f>'АТЭЦ ДМ_П5'!D32</f>
        <v>632.27</v>
      </c>
      <c r="E32" s="27">
        <f>'АТЭЦ ДМ_П5'!E32</f>
        <v>658.55</v>
      </c>
      <c r="F32" s="27">
        <f>'АТЭЦ ДМ_П5'!F32</f>
        <v>658.55</v>
      </c>
      <c r="G32" s="27">
        <f>'АТЭЦ ДМ_П5'!G32</f>
        <v>733.85</v>
      </c>
      <c r="H32" s="123">
        <f>'АТЭЦ ДМ_П5'!H32</f>
        <v>788.58309260599981</v>
      </c>
      <c r="I32" s="125">
        <f>'АТЭЦ ДМ_П5'!I32</f>
        <v>0</v>
      </c>
    </row>
    <row r="33" spans="1:9" ht="12.75" customHeight="1">
      <c r="A33" s="51" t="s">
        <v>146</v>
      </c>
      <c r="B33" s="44" t="s">
        <v>42</v>
      </c>
      <c r="C33" s="34" t="s">
        <v>320</v>
      </c>
      <c r="D33" s="42"/>
      <c r="E33" s="42"/>
      <c r="F33" s="42"/>
      <c r="G33" s="42"/>
      <c r="H33" s="42"/>
      <c r="I33" s="42"/>
    </row>
    <row r="34" spans="1:9" ht="12.75" customHeight="1">
      <c r="A34" s="51"/>
      <c r="B34" s="36" t="s">
        <v>43</v>
      </c>
      <c r="C34" s="34" t="s">
        <v>320</v>
      </c>
      <c r="D34" s="42"/>
      <c r="E34" s="42"/>
      <c r="F34" s="42"/>
      <c r="G34" s="42"/>
      <c r="H34" s="42"/>
      <c r="I34" s="42"/>
    </row>
    <row r="35" spans="1:9" ht="12.75" customHeight="1">
      <c r="A35" s="51"/>
      <c r="B35" s="36" t="s">
        <v>44</v>
      </c>
      <c r="C35" s="34" t="s">
        <v>320</v>
      </c>
      <c r="D35" s="42"/>
      <c r="E35" s="42"/>
      <c r="F35" s="42"/>
      <c r="G35" s="42"/>
      <c r="H35" s="42"/>
      <c r="I35" s="42"/>
    </row>
    <row r="36" spans="1:9" ht="12.75" customHeight="1">
      <c r="A36" s="51"/>
      <c r="B36" s="36" t="s">
        <v>45</v>
      </c>
      <c r="C36" s="34" t="s">
        <v>320</v>
      </c>
      <c r="D36" s="42"/>
      <c r="E36" s="42"/>
      <c r="F36" s="42"/>
      <c r="G36" s="42"/>
      <c r="H36" s="42"/>
      <c r="I36" s="42"/>
    </row>
    <row r="37" spans="1:9" ht="12.75" customHeight="1">
      <c r="A37" s="51"/>
      <c r="B37" s="36" t="s">
        <v>46</v>
      </c>
      <c r="C37" s="34" t="s">
        <v>320</v>
      </c>
      <c r="D37" s="42"/>
      <c r="E37" s="42"/>
      <c r="F37" s="42"/>
      <c r="G37" s="42"/>
      <c r="H37" s="42"/>
      <c r="I37" s="42"/>
    </row>
    <row r="38" spans="1:9" ht="12.75" customHeight="1">
      <c r="A38" s="51" t="s">
        <v>147</v>
      </c>
      <c r="B38" s="44" t="s">
        <v>47</v>
      </c>
      <c r="C38" s="34" t="s">
        <v>320</v>
      </c>
      <c r="D38" s="42"/>
      <c r="E38" s="42"/>
      <c r="F38" s="42"/>
      <c r="G38" s="42"/>
      <c r="H38" s="42"/>
      <c r="I38" s="42"/>
    </row>
    <row r="39" spans="1:9" ht="12.75" customHeight="1">
      <c r="A39" s="51" t="s">
        <v>148</v>
      </c>
      <c r="B39" s="35" t="s">
        <v>48</v>
      </c>
      <c r="C39" s="34" t="s">
        <v>29</v>
      </c>
      <c r="D39" s="42"/>
      <c r="E39" s="42"/>
      <c r="F39" s="42"/>
      <c r="G39" s="42"/>
      <c r="H39" s="42"/>
      <c r="I39" s="42"/>
    </row>
    <row r="40" spans="1:9" ht="25.5" customHeight="1">
      <c r="A40" s="51" t="s">
        <v>149</v>
      </c>
      <c r="B40" s="36" t="s">
        <v>49</v>
      </c>
      <c r="C40" s="51" t="s">
        <v>321</v>
      </c>
      <c r="D40" s="42"/>
      <c r="E40" s="42"/>
      <c r="F40" s="42"/>
      <c r="G40" s="42"/>
      <c r="H40" s="42"/>
      <c r="I40" s="42"/>
    </row>
    <row r="41" spans="1:9" ht="12.75" customHeight="1">
      <c r="A41" s="51" t="s">
        <v>150</v>
      </c>
      <c r="B41" s="44" t="s">
        <v>50</v>
      </c>
      <c r="C41" s="34" t="s">
        <v>320</v>
      </c>
      <c r="D41" s="42"/>
      <c r="E41" s="42"/>
      <c r="F41" s="42"/>
      <c r="G41" s="42"/>
      <c r="H41" s="42"/>
      <c r="I41" s="42"/>
    </row>
    <row r="42" spans="1:9" ht="25.5">
      <c r="A42" s="51" t="s">
        <v>151</v>
      </c>
      <c r="B42" s="35" t="s">
        <v>51</v>
      </c>
      <c r="C42" s="65" t="s">
        <v>324</v>
      </c>
      <c r="D42" s="42"/>
      <c r="E42" s="42"/>
      <c r="F42" s="42"/>
      <c r="G42" s="42"/>
      <c r="H42" s="42"/>
      <c r="I42" s="42"/>
    </row>
    <row r="43" spans="1:9" ht="25.5">
      <c r="A43" s="51"/>
      <c r="B43" s="36" t="s">
        <v>52</v>
      </c>
      <c r="C43" s="65" t="s">
        <v>324</v>
      </c>
      <c r="D43" s="27">
        <f>'АТЭЦ ДМ_П5'!D43</f>
        <v>14.77</v>
      </c>
      <c r="E43" s="27">
        <f>'АТЭЦ ДМ_П5'!E43</f>
        <v>14.77</v>
      </c>
      <c r="F43" s="27">
        <f>'АТЭЦ ДМ_П5'!F43</f>
        <v>14.77</v>
      </c>
      <c r="G43" s="27">
        <f>'АТЭЦ ДМ_П5'!G43</f>
        <v>17.78</v>
      </c>
      <c r="H43" s="123">
        <f>'АТЭЦ ДМ_П5'!H43</f>
        <v>23.626636962216082</v>
      </c>
      <c r="I43" s="125"/>
    </row>
    <row r="44" spans="1:9" ht="25.5">
      <c r="A44" s="51"/>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ht="36" customHeight="1">
      <c r="A49" s="117" t="s">
        <v>167</v>
      </c>
      <c r="B49" s="117"/>
      <c r="C49" s="117"/>
      <c r="D49" s="117"/>
      <c r="E49" s="117"/>
      <c r="F49" s="117"/>
      <c r="G49" s="117"/>
      <c r="H49" s="117"/>
      <c r="I49" s="117"/>
    </row>
  </sheetData>
  <mergeCells count="18">
    <mergeCell ref="A48:I48"/>
    <mergeCell ref="A49:I49"/>
    <mergeCell ref="A46:I46"/>
    <mergeCell ref="A47:I47"/>
    <mergeCell ref="H28:I28"/>
    <mergeCell ref="H29:I29"/>
    <mergeCell ref="H30:I30"/>
    <mergeCell ref="H32:I32"/>
    <mergeCell ref="H43:I43"/>
    <mergeCell ref="C7:C9"/>
    <mergeCell ref="D7:E7"/>
    <mergeCell ref="F7:G7"/>
    <mergeCell ref="H7:I7"/>
    <mergeCell ref="H2:I2"/>
    <mergeCell ref="A4:I4"/>
    <mergeCell ref="A5:I5"/>
    <mergeCell ref="A7:A9"/>
    <mergeCell ref="B7:B9"/>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I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6.7109375" style="30" customWidth="1"/>
    <col min="2" max="2" width="56.42578125" style="31" customWidth="1"/>
    <col min="3" max="3" width="12.7109375" style="30" customWidth="1"/>
    <col min="4" max="6" width="23.5703125" style="31" customWidth="1"/>
    <col min="7" max="8" width="11.7109375" style="31" bestFit="1" customWidth="1"/>
    <col min="9" max="248" width="9.140625" style="31"/>
    <col min="249" max="249" width="6.7109375" style="31" customWidth="1"/>
    <col min="250" max="254" width="9.140625" style="31"/>
    <col min="255" max="255" width="12.42578125" style="31" bestFit="1" customWidth="1"/>
    <col min="256" max="258" width="20.7109375" style="31" customWidth="1"/>
    <col min="259" max="259" width="9.85546875" style="31" customWidth="1"/>
    <col min="260" max="504" width="9.140625" style="31"/>
    <col min="505" max="505" width="6.7109375" style="31" customWidth="1"/>
    <col min="506" max="510" width="9.140625" style="31"/>
    <col min="511" max="511" width="12.42578125" style="31" bestFit="1" customWidth="1"/>
    <col min="512" max="514" width="20.7109375" style="31" customWidth="1"/>
    <col min="515" max="515" width="9.85546875" style="31" customWidth="1"/>
    <col min="516" max="760" width="9.140625" style="31"/>
    <col min="761" max="761" width="6.7109375" style="31" customWidth="1"/>
    <col min="762" max="766" width="9.140625" style="31"/>
    <col min="767" max="767" width="12.42578125" style="31" bestFit="1" customWidth="1"/>
    <col min="768" max="770" width="20.7109375" style="31" customWidth="1"/>
    <col min="771" max="771" width="9.85546875" style="31" customWidth="1"/>
    <col min="772" max="1016" width="9.140625" style="31"/>
    <col min="1017" max="1017" width="6.7109375" style="31" customWidth="1"/>
    <col min="1018" max="1022" width="9.140625" style="31"/>
    <col min="1023" max="1023" width="12.42578125" style="31" bestFit="1" customWidth="1"/>
    <col min="1024" max="1026" width="20.7109375" style="31" customWidth="1"/>
    <col min="1027" max="1027" width="9.85546875" style="31" customWidth="1"/>
    <col min="1028" max="1272" width="9.140625" style="31"/>
    <col min="1273" max="1273" width="6.7109375" style="31" customWidth="1"/>
    <col min="1274" max="1278" width="9.140625" style="31"/>
    <col min="1279" max="1279" width="12.42578125" style="31" bestFit="1" customWidth="1"/>
    <col min="1280" max="1282" width="20.7109375" style="31" customWidth="1"/>
    <col min="1283" max="1283" width="9.85546875" style="31" customWidth="1"/>
    <col min="1284" max="1528" width="9.140625" style="31"/>
    <col min="1529" max="1529" width="6.7109375" style="31" customWidth="1"/>
    <col min="1530" max="1534" width="9.140625" style="31"/>
    <col min="1535" max="1535" width="12.42578125" style="31" bestFit="1" customWidth="1"/>
    <col min="1536" max="1538" width="20.7109375" style="31" customWidth="1"/>
    <col min="1539" max="1539" width="9.85546875" style="31" customWidth="1"/>
    <col min="1540" max="1784" width="9.140625" style="31"/>
    <col min="1785" max="1785" width="6.7109375" style="31" customWidth="1"/>
    <col min="1786" max="1790" width="9.140625" style="31"/>
    <col min="1791" max="1791" width="12.42578125" style="31" bestFit="1" customWidth="1"/>
    <col min="1792" max="1794" width="20.7109375" style="31" customWidth="1"/>
    <col min="1795" max="1795" width="9.85546875" style="31" customWidth="1"/>
    <col min="1796" max="2040" width="9.140625" style="31"/>
    <col min="2041" max="2041" width="6.7109375" style="31" customWidth="1"/>
    <col min="2042" max="2046" width="9.140625" style="31"/>
    <col min="2047" max="2047" width="12.42578125" style="31" bestFit="1" customWidth="1"/>
    <col min="2048" max="2050" width="20.7109375" style="31" customWidth="1"/>
    <col min="2051" max="2051" width="9.85546875" style="31" customWidth="1"/>
    <col min="2052" max="2296" width="9.140625" style="31"/>
    <col min="2297" max="2297" width="6.7109375" style="31" customWidth="1"/>
    <col min="2298" max="2302" width="9.140625" style="31"/>
    <col min="2303" max="2303" width="12.42578125" style="31" bestFit="1" customWidth="1"/>
    <col min="2304" max="2306" width="20.7109375" style="31" customWidth="1"/>
    <col min="2307" max="2307" width="9.85546875" style="31" customWidth="1"/>
    <col min="2308" max="2552" width="9.140625" style="31"/>
    <col min="2553" max="2553" width="6.7109375" style="31" customWidth="1"/>
    <col min="2554" max="2558" width="9.140625" style="31"/>
    <col min="2559" max="2559" width="12.42578125" style="31" bestFit="1" customWidth="1"/>
    <col min="2560" max="2562" width="20.7109375" style="31" customWidth="1"/>
    <col min="2563" max="2563" width="9.85546875" style="31" customWidth="1"/>
    <col min="2564" max="2808" width="9.140625" style="31"/>
    <col min="2809" max="2809" width="6.7109375" style="31" customWidth="1"/>
    <col min="2810" max="2814" width="9.140625" style="31"/>
    <col min="2815" max="2815" width="12.42578125" style="31" bestFit="1" customWidth="1"/>
    <col min="2816" max="2818" width="20.7109375" style="31" customWidth="1"/>
    <col min="2819" max="2819" width="9.85546875" style="31" customWidth="1"/>
    <col min="2820" max="3064" width="9.140625" style="31"/>
    <col min="3065" max="3065" width="6.7109375" style="31" customWidth="1"/>
    <col min="3066" max="3070" width="9.140625" style="31"/>
    <col min="3071" max="3071" width="12.42578125" style="31" bestFit="1" customWidth="1"/>
    <col min="3072" max="3074" width="20.7109375" style="31" customWidth="1"/>
    <col min="3075" max="3075" width="9.85546875" style="31" customWidth="1"/>
    <col min="3076" max="3320" width="9.140625" style="31"/>
    <col min="3321" max="3321" width="6.7109375" style="31" customWidth="1"/>
    <col min="3322" max="3326" width="9.140625" style="31"/>
    <col min="3327" max="3327" width="12.42578125" style="31" bestFit="1" customWidth="1"/>
    <col min="3328" max="3330" width="20.7109375" style="31" customWidth="1"/>
    <col min="3331" max="3331" width="9.85546875" style="31" customWidth="1"/>
    <col min="3332" max="3576" width="9.140625" style="31"/>
    <col min="3577" max="3577" width="6.7109375" style="31" customWidth="1"/>
    <col min="3578" max="3582" width="9.140625" style="31"/>
    <col min="3583" max="3583" width="12.42578125" style="31" bestFit="1" customWidth="1"/>
    <col min="3584" max="3586" width="20.7109375" style="31" customWidth="1"/>
    <col min="3587" max="3587" width="9.85546875" style="31" customWidth="1"/>
    <col min="3588" max="3832" width="9.140625" style="31"/>
    <col min="3833" max="3833" width="6.7109375" style="31" customWidth="1"/>
    <col min="3834" max="3838" width="9.140625" style="31"/>
    <col min="3839" max="3839" width="12.42578125" style="31" bestFit="1" customWidth="1"/>
    <col min="3840" max="3842" width="20.7109375" style="31" customWidth="1"/>
    <col min="3843" max="3843" width="9.85546875" style="31" customWidth="1"/>
    <col min="3844" max="4088" width="9.140625" style="31"/>
    <col min="4089" max="4089" width="6.7109375" style="31" customWidth="1"/>
    <col min="4090" max="4094" width="9.140625" style="31"/>
    <col min="4095" max="4095" width="12.42578125" style="31" bestFit="1" customWidth="1"/>
    <col min="4096" max="4098" width="20.7109375" style="31" customWidth="1"/>
    <col min="4099" max="4099" width="9.85546875" style="31" customWidth="1"/>
    <col min="4100" max="4344" width="9.140625" style="31"/>
    <col min="4345" max="4345" width="6.7109375" style="31" customWidth="1"/>
    <col min="4346" max="4350" width="9.140625" style="31"/>
    <col min="4351" max="4351" width="12.42578125" style="31" bestFit="1" customWidth="1"/>
    <col min="4352" max="4354" width="20.7109375" style="31" customWidth="1"/>
    <col min="4355" max="4355" width="9.85546875" style="31" customWidth="1"/>
    <col min="4356" max="4600" width="9.140625" style="31"/>
    <col min="4601" max="4601" width="6.7109375" style="31" customWidth="1"/>
    <col min="4602" max="4606" width="9.140625" style="31"/>
    <col min="4607" max="4607" width="12.42578125" style="31" bestFit="1" customWidth="1"/>
    <col min="4608" max="4610" width="20.7109375" style="31" customWidth="1"/>
    <col min="4611" max="4611" width="9.85546875" style="31" customWidth="1"/>
    <col min="4612" max="4856" width="9.140625" style="31"/>
    <col min="4857" max="4857" width="6.7109375" style="31" customWidth="1"/>
    <col min="4858" max="4862" width="9.140625" style="31"/>
    <col min="4863" max="4863" width="12.42578125" style="31" bestFit="1" customWidth="1"/>
    <col min="4864" max="4866" width="20.7109375" style="31" customWidth="1"/>
    <col min="4867" max="4867" width="9.85546875" style="31" customWidth="1"/>
    <col min="4868" max="5112" width="9.140625" style="31"/>
    <col min="5113" max="5113" width="6.7109375" style="31" customWidth="1"/>
    <col min="5114" max="5118" width="9.140625" style="31"/>
    <col min="5119" max="5119" width="12.42578125" style="31" bestFit="1" customWidth="1"/>
    <col min="5120" max="5122" width="20.7109375" style="31" customWidth="1"/>
    <col min="5123" max="5123" width="9.85546875" style="31" customWidth="1"/>
    <col min="5124" max="5368" width="9.140625" style="31"/>
    <col min="5369" max="5369" width="6.7109375" style="31" customWidth="1"/>
    <col min="5370" max="5374" width="9.140625" style="31"/>
    <col min="5375" max="5375" width="12.42578125" style="31" bestFit="1" customWidth="1"/>
    <col min="5376" max="5378" width="20.7109375" style="31" customWidth="1"/>
    <col min="5379" max="5379" width="9.85546875" style="31" customWidth="1"/>
    <col min="5380" max="5624" width="9.140625" style="31"/>
    <col min="5625" max="5625" width="6.7109375" style="31" customWidth="1"/>
    <col min="5626" max="5630" width="9.140625" style="31"/>
    <col min="5631" max="5631" width="12.42578125" style="31" bestFit="1" customWidth="1"/>
    <col min="5632" max="5634" width="20.7109375" style="31" customWidth="1"/>
    <col min="5635" max="5635" width="9.85546875" style="31" customWidth="1"/>
    <col min="5636" max="5880" width="9.140625" style="31"/>
    <col min="5881" max="5881" width="6.7109375" style="31" customWidth="1"/>
    <col min="5882" max="5886" width="9.140625" style="31"/>
    <col min="5887" max="5887" width="12.42578125" style="31" bestFit="1" customWidth="1"/>
    <col min="5888" max="5890" width="20.7109375" style="31" customWidth="1"/>
    <col min="5891" max="5891" width="9.85546875" style="31" customWidth="1"/>
    <col min="5892" max="6136" width="9.140625" style="31"/>
    <col min="6137" max="6137" width="6.7109375" style="31" customWidth="1"/>
    <col min="6138" max="6142" width="9.140625" style="31"/>
    <col min="6143" max="6143" width="12.42578125" style="31" bestFit="1" customWidth="1"/>
    <col min="6144" max="6146" width="20.7109375" style="31" customWidth="1"/>
    <col min="6147" max="6147" width="9.85546875" style="31" customWidth="1"/>
    <col min="6148" max="6392" width="9.140625" style="31"/>
    <col min="6393" max="6393" width="6.7109375" style="31" customWidth="1"/>
    <col min="6394" max="6398" width="9.140625" style="31"/>
    <col min="6399" max="6399" width="12.42578125" style="31" bestFit="1" customWidth="1"/>
    <col min="6400" max="6402" width="20.7109375" style="31" customWidth="1"/>
    <col min="6403" max="6403" width="9.85546875" style="31" customWidth="1"/>
    <col min="6404" max="6648" width="9.140625" style="31"/>
    <col min="6649" max="6649" width="6.7109375" style="31" customWidth="1"/>
    <col min="6650" max="6654" width="9.140625" style="31"/>
    <col min="6655" max="6655" width="12.42578125" style="31" bestFit="1" customWidth="1"/>
    <col min="6656" max="6658" width="20.7109375" style="31" customWidth="1"/>
    <col min="6659" max="6659" width="9.85546875" style="31" customWidth="1"/>
    <col min="6660" max="6904" width="9.140625" style="31"/>
    <col min="6905" max="6905" width="6.7109375" style="31" customWidth="1"/>
    <col min="6906" max="6910" width="9.140625" style="31"/>
    <col min="6911" max="6911" width="12.42578125" style="31" bestFit="1" customWidth="1"/>
    <col min="6912" max="6914" width="20.7109375" style="31" customWidth="1"/>
    <col min="6915" max="6915" width="9.85546875" style="31" customWidth="1"/>
    <col min="6916" max="7160" width="9.140625" style="31"/>
    <col min="7161" max="7161" width="6.7109375" style="31" customWidth="1"/>
    <col min="7162" max="7166" width="9.140625" style="31"/>
    <col min="7167" max="7167" width="12.42578125" style="31" bestFit="1" customWidth="1"/>
    <col min="7168" max="7170" width="20.7109375" style="31" customWidth="1"/>
    <col min="7171" max="7171" width="9.85546875" style="31" customWidth="1"/>
    <col min="7172" max="7416" width="9.140625" style="31"/>
    <col min="7417" max="7417" width="6.7109375" style="31" customWidth="1"/>
    <col min="7418" max="7422" width="9.140625" style="31"/>
    <col min="7423" max="7423" width="12.42578125" style="31" bestFit="1" customWidth="1"/>
    <col min="7424" max="7426" width="20.7109375" style="31" customWidth="1"/>
    <col min="7427" max="7427" width="9.85546875" style="31" customWidth="1"/>
    <col min="7428" max="7672" width="9.140625" style="31"/>
    <col min="7673" max="7673" width="6.7109375" style="31" customWidth="1"/>
    <col min="7674" max="7678" width="9.140625" style="31"/>
    <col min="7679" max="7679" width="12.42578125" style="31" bestFit="1" customWidth="1"/>
    <col min="7680" max="7682" width="20.7109375" style="31" customWidth="1"/>
    <col min="7683" max="7683" width="9.85546875" style="31" customWidth="1"/>
    <col min="7684" max="7928" width="9.140625" style="31"/>
    <col min="7929" max="7929" width="6.7109375" style="31" customWidth="1"/>
    <col min="7930" max="7934" width="9.140625" style="31"/>
    <col min="7935" max="7935" width="12.42578125" style="31" bestFit="1" customWidth="1"/>
    <col min="7936" max="7938" width="20.7109375" style="31" customWidth="1"/>
    <col min="7939" max="7939" width="9.85546875" style="31" customWidth="1"/>
    <col min="7940" max="8184" width="9.140625" style="31"/>
    <col min="8185" max="8185" width="6.7109375" style="31" customWidth="1"/>
    <col min="8186" max="8190" width="9.140625" style="31"/>
    <col min="8191" max="8191" width="12.42578125" style="31" bestFit="1" customWidth="1"/>
    <col min="8192" max="8194" width="20.7109375" style="31" customWidth="1"/>
    <col min="8195" max="8195" width="9.85546875" style="31" customWidth="1"/>
    <col min="8196" max="8440" width="9.140625" style="31"/>
    <col min="8441" max="8441" width="6.7109375" style="31" customWidth="1"/>
    <col min="8442" max="8446" width="9.140625" style="31"/>
    <col min="8447" max="8447" width="12.42578125" style="31" bestFit="1" customWidth="1"/>
    <col min="8448" max="8450" width="20.7109375" style="31" customWidth="1"/>
    <col min="8451" max="8451" width="9.85546875" style="31" customWidth="1"/>
    <col min="8452" max="8696" width="9.140625" style="31"/>
    <col min="8697" max="8697" width="6.7109375" style="31" customWidth="1"/>
    <col min="8698" max="8702" width="9.140625" style="31"/>
    <col min="8703" max="8703" width="12.42578125" style="31" bestFit="1" customWidth="1"/>
    <col min="8704" max="8706" width="20.7109375" style="31" customWidth="1"/>
    <col min="8707" max="8707" width="9.85546875" style="31" customWidth="1"/>
    <col min="8708" max="8952" width="9.140625" style="31"/>
    <col min="8953" max="8953" width="6.7109375" style="31" customWidth="1"/>
    <col min="8954" max="8958" width="9.140625" style="31"/>
    <col min="8959" max="8959" width="12.42578125" style="31" bestFit="1" customWidth="1"/>
    <col min="8960" max="8962" width="20.7109375" style="31" customWidth="1"/>
    <col min="8963" max="8963" width="9.85546875" style="31" customWidth="1"/>
    <col min="8964" max="9208" width="9.140625" style="31"/>
    <col min="9209" max="9209" width="6.7109375" style="31" customWidth="1"/>
    <col min="9210" max="9214" width="9.140625" style="31"/>
    <col min="9215" max="9215" width="12.42578125" style="31" bestFit="1" customWidth="1"/>
    <col min="9216" max="9218" width="20.7109375" style="31" customWidth="1"/>
    <col min="9219" max="9219" width="9.85546875" style="31" customWidth="1"/>
    <col min="9220" max="9464" width="9.140625" style="31"/>
    <col min="9465" max="9465" width="6.7109375" style="31" customWidth="1"/>
    <col min="9466" max="9470" width="9.140625" style="31"/>
    <col min="9471" max="9471" width="12.42578125" style="31" bestFit="1" customWidth="1"/>
    <col min="9472" max="9474" width="20.7109375" style="31" customWidth="1"/>
    <col min="9475" max="9475" width="9.85546875" style="31" customWidth="1"/>
    <col min="9476" max="9720" width="9.140625" style="31"/>
    <col min="9721" max="9721" width="6.7109375" style="31" customWidth="1"/>
    <col min="9722" max="9726" width="9.140625" style="31"/>
    <col min="9727" max="9727" width="12.42578125" style="31" bestFit="1" customWidth="1"/>
    <col min="9728" max="9730" width="20.7109375" style="31" customWidth="1"/>
    <col min="9731" max="9731" width="9.85546875" style="31" customWidth="1"/>
    <col min="9732" max="9976" width="9.140625" style="31"/>
    <col min="9977" max="9977" width="6.7109375" style="31" customWidth="1"/>
    <col min="9978" max="9982" width="9.140625" style="31"/>
    <col min="9983" max="9983" width="12.42578125" style="31" bestFit="1" customWidth="1"/>
    <col min="9984" max="9986" width="20.7109375" style="31" customWidth="1"/>
    <col min="9987" max="9987" width="9.85546875" style="31" customWidth="1"/>
    <col min="9988" max="10232" width="9.140625" style="31"/>
    <col min="10233" max="10233" width="6.7109375" style="31" customWidth="1"/>
    <col min="10234" max="10238" width="9.140625" style="31"/>
    <col min="10239" max="10239" width="12.42578125" style="31" bestFit="1" customWidth="1"/>
    <col min="10240" max="10242" width="20.7109375" style="31" customWidth="1"/>
    <col min="10243" max="10243" width="9.85546875" style="31" customWidth="1"/>
    <col min="10244" max="10488" width="9.140625" style="31"/>
    <col min="10489" max="10489" width="6.7109375" style="31" customWidth="1"/>
    <col min="10490" max="10494" width="9.140625" style="31"/>
    <col min="10495" max="10495" width="12.42578125" style="31" bestFit="1" customWidth="1"/>
    <col min="10496" max="10498" width="20.7109375" style="31" customWidth="1"/>
    <col min="10499" max="10499" width="9.85546875" style="31" customWidth="1"/>
    <col min="10500" max="10744" width="9.140625" style="31"/>
    <col min="10745" max="10745" width="6.7109375" style="31" customWidth="1"/>
    <col min="10746" max="10750" width="9.140625" style="31"/>
    <col min="10751" max="10751" width="12.42578125" style="31" bestFit="1" customWidth="1"/>
    <col min="10752" max="10754" width="20.7109375" style="31" customWidth="1"/>
    <col min="10755" max="10755" width="9.85546875" style="31" customWidth="1"/>
    <col min="10756" max="11000" width="9.140625" style="31"/>
    <col min="11001" max="11001" width="6.7109375" style="31" customWidth="1"/>
    <col min="11002" max="11006" width="9.140625" style="31"/>
    <col min="11007" max="11007" width="12.42578125" style="31" bestFit="1" customWidth="1"/>
    <col min="11008" max="11010" width="20.7109375" style="31" customWidth="1"/>
    <col min="11011" max="11011" width="9.85546875" style="31" customWidth="1"/>
    <col min="11012" max="11256" width="9.140625" style="31"/>
    <col min="11257" max="11257" width="6.7109375" style="31" customWidth="1"/>
    <col min="11258" max="11262" width="9.140625" style="31"/>
    <col min="11263" max="11263" width="12.42578125" style="31" bestFit="1" customWidth="1"/>
    <col min="11264" max="11266" width="20.7109375" style="31" customWidth="1"/>
    <col min="11267" max="11267" width="9.85546875" style="31" customWidth="1"/>
    <col min="11268" max="11512" width="9.140625" style="31"/>
    <col min="11513" max="11513" width="6.7109375" style="31" customWidth="1"/>
    <col min="11514" max="11518" width="9.140625" style="31"/>
    <col min="11519" max="11519" width="12.42578125" style="31" bestFit="1" customWidth="1"/>
    <col min="11520" max="11522" width="20.7109375" style="31" customWidth="1"/>
    <col min="11523" max="11523" width="9.85546875" style="31" customWidth="1"/>
    <col min="11524" max="11768" width="9.140625" style="31"/>
    <col min="11769" max="11769" width="6.7109375" style="31" customWidth="1"/>
    <col min="11770" max="11774" width="9.140625" style="31"/>
    <col min="11775" max="11775" width="12.42578125" style="31" bestFit="1" customWidth="1"/>
    <col min="11776" max="11778" width="20.7109375" style="31" customWidth="1"/>
    <col min="11779" max="11779" width="9.85546875" style="31" customWidth="1"/>
    <col min="11780" max="12024" width="9.140625" style="31"/>
    <col min="12025" max="12025" width="6.7109375" style="31" customWidth="1"/>
    <col min="12026" max="12030" width="9.140625" style="31"/>
    <col min="12031" max="12031" width="12.42578125" style="31" bestFit="1" customWidth="1"/>
    <col min="12032" max="12034" width="20.7109375" style="31" customWidth="1"/>
    <col min="12035" max="12035" width="9.85546875" style="31" customWidth="1"/>
    <col min="12036" max="12280" width="9.140625" style="31"/>
    <col min="12281" max="12281" width="6.7109375" style="31" customWidth="1"/>
    <col min="12282" max="12286" width="9.140625" style="31"/>
    <col min="12287" max="12287" width="12.42578125" style="31" bestFit="1" customWidth="1"/>
    <col min="12288" max="12290" width="20.7109375" style="31" customWidth="1"/>
    <col min="12291" max="12291" width="9.85546875" style="31" customWidth="1"/>
    <col min="12292" max="12536" width="9.140625" style="31"/>
    <col min="12537" max="12537" width="6.7109375" style="31" customWidth="1"/>
    <col min="12538" max="12542" width="9.140625" style="31"/>
    <col min="12543" max="12543" width="12.42578125" style="31" bestFit="1" customWidth="1"/>
    <col min="12544" max="12546" width="20.7109375" style="31" customWidth="1"/>
    <col min="12547" max="12547" width="9.85546875" style="31" customWidth="1"/>
    <col min="12548" max="12792" width="9.140625" style="31"/>
    <col min="12793" max="12793" width="6.7109375" style="31" customWidth="1"/>
    <col min="12794" max="12798" width="9.140625" style="31"/>
    <col min="12799" max="12799" width="12.42578125" style="31" bestFit="1" customWidth="1"/>
    <col min="12800" max="12802" width="20.7109375" style="31" customWidth="1"/>
    <col min="12803" max="12803" width="9.85546875" style="31" customWidth="1"/>
    <col min="12804" max="13048" width="9.140625" style="31"/>
    <col min="13049" max="13049" width="6.7109375" style="31" customWidth="1"/>
    <col min="13050" max="13054" width="9.140625" style="31"/>
    <col min="13055" max="13055" width="12.42578125" style="31" bestFit="1" customWidth="1"/>
    <col min="13056" max="13058" width="20.7109375" style="31" customWidth="1"/>
    <col min="13059" max="13059" width="9.85546875" style="31" customWidth="1"/>
    <col min="13060" max="13304" width="9.140625" style="31"/>
    <col min="13305" max="13305" width="6.7109375" style="31" customWidth="1"/>
    <col min="13306" max="13310" width="9.140625" style="31"/>
    <col min="13311" max="13311" width="12.42578125" style="31" bestFit="1" customWidth="1"/>
    <col min="13312" max="13314" width="20.7109375" style="31" customWidth="1"/>
    <col min="13315" max="13315" width="9.85546875" style="31" customWidth="1"/>
    <col min="13316" max="13560" width="9.140625" style="31"/>
    <col min="13561" max="13561" width="6.7109375" style="31" customWidth="1"/>
    <col min="13562" max="13566" width="9.140625" style="31"/>
    <col min="13567" max="13567" width="12.42578125" style="31" bestFit="1" customWidth="1"/>
    <col min="13568" max="13570" width="20.7109375" style="31" customWidth="1"/>
    <col min="13571" max="13571" width="9.85546875" style="31" customWidth="1"/>
    <col min="13572" max="13816" width="9.140625" style="31"/>
    <col min="13817" max="13817" width="6.7109375" style="31" customWidth="1"/>
    <col min="13818" max="13822" width="9.140625" style="31"/>
    <col min="13823" max="13823" width="12.42578125" style="31" bestFit="1" customWidth="1"/>
    <col min="13824" max="13826" width="20.7109375" style="31" customWidth="1"/>
    <col min="13827" max="13827" width="9.85546875" style="31" customWidth="1"/>
    <col min="13828" max="14072" width="9.140625" style="31"/>
    <col min="14073" max="14073" width="6.7109375" style="31" customWidth="1"/>
    <col min="14074" max="14078" width="9.140625" style="31"/>
    <col min="14079" max="14079" width="12.42578125" style="31" bestFit="1" customWidth="1"/>
    <col min="14080" max="14082" width="20.7109375" style="31" customWidth="1"/>
    <col min="14083" max="14083" width="9.85546875" style="31" customWidth="1"/>
    <col min="14084" max="14328" width="9.140625" style="31"/>
    <col min="14329" max="14329" width="6.7109375" style="31" customWidth="1"/>
    <col min="14330" max="14334" width="9.140625" style="31"/>
    <col min="14335" max="14335" width="12.42578125" style="31" bestFit="1" customWidth="1"/>
    <col min="14336" max="14338" width="20.7109375" style="31" customWidth="1"/>
    <col min="14339" max="14339" width="9.85546875" style="31" customWidth="1"/>
    <col min="14340" max="14584" width="9.140625" style="31"/>
    <col min="14585" max="14585" width="6.7109375" style="31" customWidth="1"/>
    <col min="14586" max="14590" width="9.140625" style="31"/>
    <col min="14591" max="14591" width="12.42578125" style="31" bestFit="1" customWidth="1"/>
    <col min="14592" max="14594" width="20.7109375" style="31" customWidth="1"/>
    <col min="14595" max="14595" width="9.85546875" style="31" customWidth="1"/>
    <col min="14596" max="14840" width="9.140625" style="31"/>
    <col min="14841" max="14841" width="6.7109375" style="31" customWidth="1"/>
    <col min="14842" max="14846" width="9.140625" style="31"/>
    <col min="14847" max="14847" width="12.42578125" style="31" bestFit="1" customWidth="1"/>
    <col min="14848" max="14850" width="20.7109375" style="31" customWidth="1"/>
    <col min="14851" max="14851" width="9.85546875" style="31" customWidth="1"/>
    <col min="14852" max="15096" width="9.140625" style="31"/>
    <col min="15097" max="15097" width="6.7109375" style="31" customWidth="1"/>
    <col min="15098" max="15102" width="9.140625" style="31"/>
    <col min="15103" max="15103" width="12.42578125" style="31" bestFit="1" customWidth="1"/>
    <col min="15104" max="15106" width="20.7109375" style="31" customWidth="1"/>
    <col min="15107" max="15107" width="9.85546875" style="31" customWidth="1"/>
    <col min="15108" max="15352" width="9.140625" style="31"/>
    <col min="15353" max="15353" width="6.7109375" style="31" customWidth="1"/>
    <col min="15354" max="15358" width="9.140625" style="31"/>
    <col min="15359" max="15359" width="12.42578125" style="31" bestFit="1" customWidth="1"/>
    <col min="15360" max="15362" width="20.7109375" style="31" customWidth="1"/>
    <col min="15363" max="15363" width="9.85546875" style="31" customWidth="1"/>
    <col min="15364" max="15608" width="9.140625" style="31"/>
    <col min="15609" max="15609" width="6.7109375" style="31" customWidth="1"/>
    <col min="15610" max="15614" width="9.140625" style="31"/>
    <col min="15615" max="15615" width="12.42578125" style="31" bestFit="1" customWidth="1"/>
    <col min="15616" max="15618" width="20.7109375" style="31" customWidth="1"/>
    <col min="15619" max="15619" width="9.85546875" style="31" customWidth="1"/>
    <col min="15620" max="15864" width="9.140625" style="31"/>
    <col min="15865" max="15865" width="6.7109375" style="31" customWidth="1"/>
    <col min="15866" max="15870" width="9.140625" style="31"/>
    <col min="15871" max="15871" width="12.42578125" style="31" bestFit="1" customWidth="1"/>
    <col min="15872" max="15874" width="20.7109375" style="31" customWidth="1"/>
    <col min="15875" max="15875" width="9.85546875" style="31" customWidth="1"/>
    <col min="15876" max="16120" width="9.140625" style="31"/>
    <col min="16121" max="16121" width="6.7109375" style="31" customWidth="1"/>
    <col min="16122" max="16126" width="9.140625" style="31"/>
    <col min="16127" max="16127" width="12.42578125" style="31" bestFit="1" customWidth="1"/>
    <col min="16128" max="16130" width="20.7109375" style="31" customWidth="1"/>
    <col min="16131" max="16131" width="9.85546875" style="31" customWidth="1"/>
    <col min="16132" max="16384" width="9.140625" style="31"/>
  </cols>
  <sheetData>
    <row r="1" spans="1:6">
      <c r="F1" s="32" t="s">
        <v>70</v>
      </c>
    </row>
    <row r="2" spans="1:6" ht="39.75" customHeight="1">
      <c r="E2" s="113" t="s">
        <v>177</v>
      </c>
      <c r="F2" s="113"/>
    </row>
    <row r="4" spans="1:6">
      <c r="A4" s="119" t="s">
        <v>298</v>
      </c>
      <c r="B4" s="119"/>
      <c r="C4" s="119"/>
      <c r="D4" s="119"/>
      <c r="E4" s="119"/>
      <c r="F4" s="119"/>
    </row>
    <row r="5" spans="1:6">
      <c r="A5" s="119" t="str">
        <f>Титульный!$C$11</f>
        <v>Челябинская ТЭЦ-1 без ДПМ/НВ</v>
      </c>
      <c r="B5" s="119"/>
      <c r="C5" s="119"/>
      <c r="D5" s="119"/>
      <c r="E5" s="119"/>
      <c r="F5" s="119"/>
    </row>
    <row r="6" spans="1:6">
      <c r="A6" s="46"/>
      <c r="B6" s="46"/>
      <c r="C6" s="46"/>
      <c r="D6" s="46"/>
      <c r="E6" s="46"/>
      <c r="F6" s="46"/>
    </row>
    <row r="7" spans="1:6" s="6" customFormat="1" ht="38.25">
      <c r="A7" s="120" t="s">
        <v>0</v>
      </c>
      <c r="B7" s="120" t="s">
        <v>8</v>
      </c>
      <c r="C7" s="120" t="s">
        <v>9</v>
      </c>
      <c r="D7" s="47" t="s">
        <v>135</v>
      </c>
      <c r="E7" s="47" t="s">
        <v>136</v>
      </c>
      <c r="F7" s="47" t="s">
        <v>137</v>
      </c>
    </row>
    <row r="8" spans="1:6" s="6" customFormat="1">
      <c r="A8" s="120"/>
      <c r="B8" s="120"/>
      <c r="C8" s="120"/>
      <c r="D8" s="47">
        <f>Титульный!$B$5-2</f>
        <v>2019</v>
      </c>
      <c r="E8" s="47">
        <f>Титульный!$B$5-1</f>
        <v>2020</v>
      </c>
      <c r="F8" s="47">
        <f>Титульный!$B$5</f>
        <v>2021</v>
      </c>
    </row>
    <row r="9" spans="1:6" s="6" customFormat="1">
      <c r="A9" s="120"/>
      <c r="B9" s="120"/>
      <c r="C9" s="120"/>
      <c r="D9" s="47" t="s">
        <v>60</v>
      </c>
      <c r="E9" s="47" t="s">
        <v>60</v>
      </c>
      <c r="F9" s="47" t="s">
        <v>60</v>
      </c>
    </row>
    <row r="10" spans="1:6" s="6" customFormat="1" ht="26.25" customHeight="1">
      <c r="A10" s="114" t="s">
        <v>178</v>
      </c>
      <c r="B10" s="115"/>
      <c r="C10" s="115"/>
      <c r="D10" s="115"/>
      <c r="E10" s="115"/>
      <c r="F10" s="116"/>
    </row>
    <row r="11" spans="1:6" s="6" customFormat="1" hidden="1" outlineLevel="1">
      <c r="A11" s="34" t="s">
        <v>74</v>
      </c>
      <c r="B11" s="35" t="s">
        <v>179</v>
      </c>
      <c r="C11" s="34"/>
      <c r="D11" s="39"/>
      <c r="E11" s="39"/>
      <c r="F11" s="39"/>
    </row>
    <row r="12" spans="1:6" s="6" customFormat="1" hidden="1" outlineLevel="1">
      <c r="A12" s="34" t="s">
        <v>180</v>
      </c>
      <c r="B12" s="35" t="s">
        <v>181</v>
      </c>
      <c r="C12" s="34" t="s">
        <v>86</v>
      </c>
      <c r="D12" s="39"/>
      <c r="E12" s="39"/>
      <c r="F12" s="39"/>
    </row>
    <row r="13" spans="1:6" s="6" customFormat="1" hidden="1" outlineLevel="1">
      <c r="A13" s="34" t="s">
        <v>182</v>
      </c>
      <c r="B13" s="35" t="s">
        <v>183</v>
      </c>
      <c r="C13" s="34" t="s">
        <v>86</v>
      </c>
      <c r="D13" s="39"/>
      <c r="E13" s="39"/>
      <c r="F13" s="39"/>
    </row>
    <row r="14" spans="1:6" s="6" customFormat="1" hidden="1" outlineLevel="1">
      <c r="A14" s="34" t="s">
        <v>184</v>
      </c>
      <c r="B14" s="35" t="s">
        <v>185</v>
      </c>
      <c r="C14" s="34" t="s">
        <v>86</v>
      </c>
      <c r="D14" s="39"/>
      <c r="E14" s="39"/>
      <c r="F14" s="39"/>
    </row>
    <row r="15" spans="1:6" s="6" customFormat="1" hidden="1" outlineLevel="1">
      <c r="A15" s="34" t="s">
        <v>186</v>
      </c>
      <c r="B15" s="35" t="s">
        <v>187</v>
      </c>
      <c r="C15" s="34" t="s">
        <v>86</v>
      </c>
      <c r="D15" s="39"/>
      <c r="E15" s="39"/>
      <c r="F15" s="39"/>
    </row>
    <row r="16" spans="1:6" s="6" customFormat="1" hidden="1" outlineLevel="1">
      <c r="A16" s="34" t="s">
        <v>75</v>
      </c>
      <c r="B16" s="35" t="s">
        <v>188</v>
      </c>
      <c r="C16" s="34"/>
      <c r="D16" s="39"/>
      <c r="E16" s="39"/>
      <c r="F16" s="39"/>
    </row>
    <row r="17" spans="1:6" s="6" customFormat="1" ht="38.25" hidden="1" outlineLevel="1">
      <c r="A17" s="34" t="s">
        <v>189</v>
      </c>
      <c r="B17" s="35" t="s">
        <v>190</v>
      </c>
      <c r="C17" s="34" t="s">
        <v>191</v>
      </c>
      <c r="D17" s="39"/>
      <c r="E17" s="39"/>
      <c r="F17" s="39"/>
    </row>
    <row r="18" spans="1:6" s="6" customFormat="1" hidden="1" outlineLevel="1">
      <c r="A18" s="34" t="s">
        <v>76</v>
      </c>
      <c r="B18" s="35" t="s">
        <v>192</v>
      </c>
      <c r="C18" s="34"/>
      <c r="D18" s="39"/>
      <c r="E18" s="39"/>
      <c r="F18" s="39"/>
    </row>
    <row r="19" spans="1:6" s="6" customFormat="1" ht="25.5" hidden="1" outlineLevel="1">
      <c r="A19" s="34" t="s">
        <v>193</v>
      </c>
      <c r="B19" s="35" t="s">
        <v>194</v>
      </c>
      <c r="C19" s="34" t="s">
        <v>32</v>
      </c>
      <c r="D19" s="39"/>
      <c r="E19" s="39"/>
      <c r="F19" s="39"/>
    </row>
    <row r="20" spans="1:6" s="6" customFormat="1" hidden="1" outlineLevel="1">
      <c r="A20" s="34" t="s">
        <v>195</v>
      </c>
      <c r="B20" s="35" t="s">
        <v>196</v>
      </c>
      <c r="C20" s="34" t="s">
        <v>197</v>
      </c>
      <c r="D20" s="39"/>
      <c r="E20" s="39"/>
      <c r="F20" s="39"/>
    </row>
    <row r="21" spans="1:6" s="6" customFormat="1" hidden="1" outlineLevel="1">
      <c r="A21" s="34" t="s">
        <v>198</v>
      </c>
      <c r="B21" s="35" t="s">
        <v>199</v>
      </c>
      <c r="C21" s="34" t="s">
        <v>32</v>
      </c>
      <c r="D21" s="39"/>
      <c r="E21" s="39"/>
      <c r="F21" s="39"/>
    </row>
    <row r="22" spans="1:6" s="6" customFormat="1" hidden="1" outlineLevel="1">
      <c r="A22" s="34" t="s">
        <v>200</v>
      </c>
      <c r="B22" s="35" t="s">
        <v>201</v>
      </c>
      <c r="C22" s="34" t="s">
        <v>202</v>
      </c>
      <c r="D22" s="39"/>
      <c r="E22" s="39"/>
      <c r="F22" s="39"/>
    </row>
    <row r="23" spans="1:6" s="6" customFormat="1" ht="28.5" hidden="1" outlineLevel="1">
      <c r="A23" s="34" t="s">
        <v>203</v>
      </c>
      <c r="B23" s="35" t="s">
        <v>204</v>
      </c>
      <c r="C23" s="34" t="s">
        <v>202</v>
      </c>
      <c r="D23" s="39"/>
      <c r="E23" s="39"/>
      <c r="F23" s="39"/>
    </row>
    <row r="24" spans="1:6" s="6" customFormat="1" hidden="1" outlineLevel="1">
      <c r="A24" s="34" t="s">
        <v>205</v>
      </c>
      <c r="B24" s="35" t="s">
        <v>206</v>
      </c>
      <c r="C24" s="34" t="s">
        <v>191</v>
      </c>
      <c r="D24" s="39"/>
      <c r="E24" s="39"/>
      <c r="F24" s="39"/>
    </row>
    <row r="25" spans="1:6" s="6" customFormat="1" ht="38.25" hidden="1" outlineLevel="1">
      <c r="A25" s="34" t="s">
        <v>207</v>
      </c>
      <c r="B25" s="35" t="s">
        <v>208</v>
      </c>
      <c r="C25" s="34"/>
      <c r="D25" s="39"/>
      <c r="E25" s="39"/>
      <c r="F25" s="39"/>
    </row>
    <row r="26" spans="1:6" s="6" customFormat="1" ht="38.25" hidden="1" outlineLevel="1">
      <c r="A26" s="34" t="s">
        <v>209</v>
      </c>
      <c r="B26" s="35" t="s">
        <v>210</v>
      </c>
      <c r="C26" s="34" t="s">
        <v>197</v>
      </c>
      <c r="D26" s="39"/>
      <c r="E26" s="39"/>
      <c r="F26" s="39"/>
    </row>
    <row r="27" spans="1:6" s="6" customFormat="1" ht="25.5" hidden="1" outlineLevel="1">
      <c r="A27" s="34" t="s">
        <v>78</v>
      </c>
      <c r="B27" s="35" t="s">
        <v>211</v>
      </c>
      <c r="C27" s="34"/>
      <c r="D27" s="39"/>
      <c r="E27" s="39"/>
      <c r="F27" s="39"/>
    </row>
    <row r="28" spans="1:6" s="6" customFormat="1" ht="66.75" hidden="1" outlineLevel="1">
      <c r="A28" s="34" t="s">
        <v>140</v>
      </c>
      <c r="B28" s="35" t="s">
        <v>212</v>
      </c>
      <c r="C28" s="34" t="s">
        <v>86</v>
      </c>
      <c r="D28" s="39"/>
      <c r="E28" s="39"/>
      <c r="F28" s="39"/>
    </row>
    <row r="29" spans="1:6" s="6" customFormat="1" hidden="1" outlineLevel="1">
      <c r="A29" s="34"/>
      <c r="B29" s="35" t="s">
        <v>213</v>
      </c>
      <c r="C29" s="34"/>
      <c r="D29" s="39"/>
      <c r="E29" s="39"/>
      <c r="F29" s="39"/>
    </row>
    <row r="30" spans="1:6" s="6" customFormat="1" hidden="1" outlineLevel="1">
      <c r="A30" s="34"/>
      <c r="B30" s="35" t="s">
        <v>214</v>
      </c>
      <c r="C30" s="34"/>
      <c r="D30" s="39"/>
      <c r="E30" s="39"/>
      <c r="F30" s="39"/>
    </row>
    <row r="31" spans="1:6" s="6" customFormat="1" hidden="1" outlineLevel="1">
      <c r="A31" s="34"/>
      <c r="B31" s="35" t="s">
        <v>215</v>
      </c>
      <c r="C31" s="34"/>
      <c r="D31" s="39"/>
      <c r="E31" s="39"/>
      <c r="F31" s="39"/>
    </row>
    <row r="32" spans="1:6" s="6" customFormat="1" hidden="1" outlineLevel="1">
      <c r="A32" s="34"/>
      <c r="B32" s="35" t="s">
        <v>216</v>
      </c>
      <c r="C32" s="34"/>
      <c r="D32" s="39"/>
      <c r="E32" s="39"/>
      <c r="F32" s="39"/>
    </row>
    <row r="33" spans="1:6" s="6" customFormat="1" ht="54" hidden="1" outlineLevel="1">
      <c r="A33" s="34" t="s">
        <v>142</v>
      </c>
      <c r="B33" s="35" t="s">
        <v>217</v>
      </c>
      <c r="C33" s="34" t="s">
        <v>86</v>
      </c>
      <c r="D33" s="39"/>
      <c r="E33" s="39"/>
      <c r="F33" s="39"/>
    </row>
    <row r="34" spans="1:6" s="6" customFormat="1" hidden="1" outlineLevel="1">
      <c r="A34" s="34" t="s">
        <v>144</v>
      </c>
      <c r="B34" s="35" t="s">
        <v>218</v>
      </c>
      <c r="C34" s="34" t="s">
        <v>86</v>
      </c>
      <c r="D34" s="39"/>
      <c r="E34" s="39"/>
      <c r="F34" s="39"/>
    </row>
    <row r="35" spans="1:6" s="6" customFormat="1" hidden="1" outlineLevel="1">
      <c r="A35" s="34" t="s">
        <v>148</v>
      </c>
      <c r="B35" s="35" t="s">
        <v>219</v>
      </c>
      <c r="C35" s="34" t="s">
        <v>86</v>
      </c>
      <c r="D35" s="39"/>
      <c r="E35" s="39"/>
      <c r="F35" s="39"/>
    </row>
    <row r="36" spans="1:6" s="6" customFormat="1" ht="25.5" hidden="1" outlineLevel="1">
      <c r="A36" s="34" t="s">
        <v>149</v>
      </c>
      <c r="B36" s="35" t="s">
        <v>220</v>
      </c>
      <c r="C36" s="34"/>
      <c r="D36" s="39"/>
      <c r="E36" s="39"/>
      <c r="F36" s="39"/>
    </row>
    <row r="37" spans="1:6" s="6" customFormat="1" hidden="1" outlineLevel="1">
      <c r="A37" s="34" t="s">
        <v>151</v>
      </c>
      <c r="B37" s="35" t="s">
        <v>221</v>
      </c>
      <c r="C37" s="34" t="s">
        <v>222</v>
      </c>
      <c r="D37" s="39"/>
      <c r="E37" s="39"/>
      <c r="F37" s="39"/>
    </row>
    <row r="38" spans="1:6" s="6" customFormat="1" ht="25.5" hidden="1" outlineLevel="1">
      <c r="A38" s="34" t="s">
        <v>223</v>
      </c>
      <c r="B38" s="35" t="s">
        <v>224</v>
      </c>
      <c r="C38" s="65" t="s">
        <v>225</v>
      </c>
      <c r="D38" s="39"/>
      <c r="E38" s="39"/>
      <c r="F38" s="39"/>
    </row>
    <row r="39" spans="1:6" s="6" customFormat="1" ht="25.5" hidden="1" outlineLevel="1">
      <c r="A39" s="34" t="s">
        <v>80</v>
      </c>
      <c r="B39" s="35" t="s">
        <v>11</v>
      </c>
      <c r="C39" s="34"/>
      <c r="D39" s="39"/>
      <c r="E39" s="39"/>
      <c r="F39" s="39"/>
    </row>
    <row r="40" spans="1:6" s="6" customFormat="1" hidden="1" outlineLevel="1">
      <c r="A40" s="34" t="s">
        <v>226</v>
      </c>
      <c r="B40" s="35" t="s">
        <v>227</v>
      </c>
      <c r="C40" s="34" t="s">
        <v>228</v>
      </c>
      <c r="D40" s="39"/>
      <c r="E40" s="39"/>
      <c r="F40" s="39"/>
    </row>
    <row r="41" spans="1:6" s="6" customFormat="1" ht="25.5" hidden="1" outlineLevel="1">
      <c r="A41" s="34" t="s">
        <v>229</v>
      </c>
      <c r="B41" s="35" t="s">
        <v>230</v>
      </c>
      <c r="C41" s="65" t="s">
        <v>231</v>
      </c>
      <c r="D41" s="39"/>
      <c r="E41" s="39"/>
      <c r="F41" s="39"/>
    </row>
    <row r="42" spans="1:6" s="6" customFormat="1" ht="25.5" hidden="1" outlineLevel="1">
      <c r="A42" s="34" t="s">
        <v>232</v>
      </c>
      <c r="B42" s="35" t="s">
        <v>233</v>
      </c>
      <c r="C42" s="34"/>
      <c r="D42" s="39"/>
      <c r="E42" s="39"/>
      <c r="F42" s="39"/>
    </row>
    <row r="43" spans="1:6" s="6" customFormat="1" ht="25.5" hidden="1" outlineLevel="1">
      <c r="A43" s="34" t="s">
        <v>83</v>
      </c>
      <c r="B43" s="35" t="s">
        <v>234</v>
      </c>
      <c r="C43" s="34" t="s">
        <v>86</v>
      </c>
      <c r="D43" s="39"/>
      <c r="E43" s="39"/>
      <c r="F43" s="39"/>
    </row>
    <row r="44" spans="1:6" s="6" customFormat="1" ht="25.5" hidden="1" outlineLevel="1">
      <c r="A44" s="34" t="s">
        <v>85</v>
      </c>
      <c r="B44" s="35" t="s">
        <v>235</v>
      </c>
      <c r="C44" s="34" t="s">
        <v>86</v>
      </c>
      <c r="D44" s="39"/>
      <c r="E44" s="39"/>
      <c r="F44" s="39"/>
    </row>
    <row r="45" spans="1:6" s="6" customFormat="1" ht="26.25" customHeight="1" collapsed="1">
      <c r="A45" s="114" t="s">
        <v>236</v>
      </c>
      <c r="B45" s="115"/>
      <c r="C45" s="115"/>
      <c r="D45" s="115"/>
      <c r="E45" s="115"/>
      <c r="F45" s="116"/>
    </row>
    <row r="46" spans="1:6" s="6" customFormat="1" hidden="1" outlineLevel="1">
      <c r="A46" s="34" t="s">
        <v>74</v>
      </c>
      <c r="B46" s="35" t="s">
        <v>237</v>
      </c>
      <c r="C46" s="34"/>
      <c r="D46" s="39"/>
      <c r="E46" s="39"/>
      <c r="F46" s="39"/>
    </row>
    <row r="47" spans="1:6" s="6" customFormat="1" hidden="1" outlineLevel="1">
      <c r="A47" s="34"/>
      <c r="B47" s="35" t="s">
        <v>213</v>
      </c>
      <c r="C47" s="34"/>
      <c r="D47" s="39"/>
      <c r="E47" s="39"/>
      <c r="F47" s="39"/>
    </row>
    <row r="48" spans="1:6" s="6" customFormat="1" hidden="1" outlineLevel="1">
      <c r="A48" s="34" t="s">
        <v>180</v>
      </c>
      <c r="B48" s="35" t="s">
        <v>238</v>
      </c>
      <c r="C48" s="34" t="s">
        <v>202</v>
      </c>
      <c r="D48" s="39"/>
      <c r="E48" s="39"/>
      <c r="F48" s="39"/>
    </row>
    <row r="49" spans="1:6" s="6" customFormat="1" hidden="1" outlineLevel="1">
      <c r="A49" s="34" t="s">
        <v>239</v>
      </c>
      <c r="B49" s="35" t="s">
        <v>240</v>
      </c>
      <c r="C49" s="34" t="s">
        <v>202</v>
      </c>
      <c r="D49" s="39"/>
      <c r="E49" s="39"/>
      <c r="F49" s="39"/>
    </row>
    <row r="50" spans="1:6" s="6" customFormat="1" hidden="1" outlineLevel="1">
      <c r="A50" s="34"/>
      <c r="B50" s="35" t="s">
        <v>241</v>
      </c>
      <c r="C50" s="34" t="s">
        <v>202</v>
      </c>
      <c r="D50" s="39"/>
      <c r="E50" s="39"/>
      <c r="F50" s="39"/>
    </row>
    <row r="51" spans="1:6" s="6" customFormat="1" hidden="1" outlineLevel="1">
      <c r="A51" s="34"/>
      <c r="B51" s="35" t="s">
        <v>242</v>
      </c>
      <c r="C51" s="34" t="s">
        <v>202</v>
      </c>
      <c r="D51" s="39"/>
      <c r="E51" s="39"/>
      <c r="F51" s="39"/>
    </row>
    <row r="52" spans="1:6" s="6" customFormat="1" hidden="1" outlineLevel="1">
      <c r="A52" s="34" t="s">
        <v>243</v>
      </c>
      <c r="B52" s="35" t="s">
        <v>244</v>
      </c>
      <c r="C52" s="34" t="s">
        <v>202</v>
      </c>
      <c r="D52" s="39"/>
      <c r="E52" s="39"/>
      <c r="F52" s="39"/>
    </row>
    <row r="53" spans="1:6" s="6" customFormat="1" hidden="1" outlineLevel="1">
      <c r="A53" s="34"/>
      <c r="B53" s="35" t="s">
        <v>241</v>
      </c>
      <c r="C53" s="34" t="s">
        <v>202</v>
      </c>
      <c r="D53" s="39"/>
      <c r="E53" s="39"/>
      <c r="F53" s="39"/>
    </row>
    <row r="54" spans="1:6" s="6" customFormat="1" hidden="1" outlineLevel="1">
      <c r="A54" s="34"/>
      <c r="B54" s="35" t="s">
        <v>242</v>
      </c>
      <c r="C54" s="34" t="s">
        <v>202</v>
      </c>
      <c r="D54" s="39"/>
      <c r="E54" s="39"/>
      <c r="F54" s="39"/>
    </row>
    <row r="55" spans="1:6" s="6" customFormat="1" hidden="1" outlineLevel="1">
      <c r="A55" s="34"/>
      <c r="B55" s="35" t="s">
        <v>213</v>
      </c>
      <c r="C55" s="34" t="s">
        <v>202</v>
      </c>
      <c r="D55" s="39"/>
      <c r="E55" s="39"/>
      <c r="F55" s="39"/>
    </row>
    <row r="56" spans="1:6" s="6" customFormat="1" ht="51" hidden="1" outlineLevel="1">
      <c r="A56" s="34" t="s">
        <v>245</v>
      </c>
      <c r="B56" s="35" t="s">
        <v>246</v>
      </c>
      <c r="C56" s="34" t="s">
        <v>202</v>
      </c>
      <c r="D56" s="39"/>
      <c r="E56" s="39"/>
      <c r="F56" s="39"/>
    </row>
    <row r="57" spans="1:6" s="6" customFormat="1" hidden="1" outlineLevel="1">
      <c r="A57" s="34" t="s">
        <v>247</v>
      </c>
      <c r="B57" s="35" t="s">
        <v>240</v>
      </c>
      <c r="C57" s="34" t="s">
        <v>202</v>
      </c>
      <c r="D57" s="39"/>
      <c r="E57" s="39"/>
      <c r="F57" s="39"/>
    </row>
    <row r="58" spans="1:6" s="6" customFormat="1" hidden="1" outlineLevel="1">
      <c r="A58" s="34"/>
      <c r="B58" s="35" t="s">
        <v>241</v>
      </c>
      <c r="C58" s="34" t="s">
        <v>202</v>
      </c>
      <c r="D58" s="39"/>
      <c r="E58" s="39"/>
      <c r="F58" s="39"/>
    </row>
    <row r="59" spans="1:6" s="6" customFormat="1" hidden="1" outlineLevel="1">
      <c r="A59" s="34"/>
      <c r="B59" s="35" t="s">
        <v>242</v>
      </c>
      <c r="C59" s="34" t="s">
        <v>202</v>
      </c>
      <c r="D59" s="39"/>
      <c r="E59" s="39"/>
      <c r="F59" s="39"/>
    </row>
    <row r="60" spans="1:6" s="6" customFormat="1" hidden="1" outlineLevel="1">
      <c r="A60" s="34" t="s">
        <v>248</v>
      </c>
      <c r="B60" s="35" t="s">
        <v>244</v>
      </c>
      <c r="C60" s="34" t="s">
        <v>202</v>
      </c>
      <c r="D60" s="39"/>
      <c r="E60" s="39"/>
      <c r="F60" s="39"/>
    </row>
    <row r="61" spans="1:6" s="6" customFormat="1" hidden="1" outlineLevel="1">
      <c r="A61" s="34"/>
      <c r="B61" s="35" t="s">
        <v>241</v>
      </c>
      <c r="C61" s="34" t="s">
        <v>202</v>
      </c>
      <c r="D61" s="39"/>
      <c r="E61" s="39"/>
      <c r="F61" s="39"/>
    </row>
    <row r="62" spans="1:6" s="6" customFormat="1" hidden="1" outlineLevel="1">
      <c r="A62" s="34"/>
      <c r="B62" s="35" t="s">
        <v>242</v>
      </c>
      <c r="C62" s="34" t="s">
        <v>202</v>
      </c>
      <c r="D62" s="39"/>
      <c r="E62" s="39"/>
      <c r="F62" s="39"/>
    </row>
    <row r="63" spans="1:6" s="6" customFormat="1" ht="38.25" hidden="1" outlineLevel="1">
      <c r="A63" s="34" t="s">
        <v>249</v>
      </c>
      <c r="B63" s="35" t="s">
        <v>250</v>
      </c>
      <c r="C63" s="34" t="s">
        <v>202</v>
      </c>
      <c r="D63" s="39"/>
      <c r="E63" s="39"/>
      <c r="F63" s="39"/>
    </row>
    <row r="64" spans="1:6" s="6" customFormat="1" hidden="1" outlineLevel="1">
      <c r="A64" s="34" t="s">
        <v>251</v>
      </c>
      <c r="B64" s="35" t="s">
        <v>240</v>
      </c>
      <c r="C64" s="34" t="s">
        <v>202</v>
      </c>
      <c r="D64" s="39"/>
      <c r="E64" s="39"/>
      <c r="F64" s="39"/>
    </row>
    <row r="65" spans="1:6" s="6" customFormat="1" hidden="1" outlineLevel="1">
      <c r="A65" s="34"/>
      <c r="B65" s="35" t="s">
        <v>241</v>
      </c>
      <c r="C65" s="34" t="s">
        <v>202</v>
      </c>
      <c r="D65" s="39"/>
      <c r="E65" s="39"/>
      <c r="F65" s="39"/>
    </row>
    <row r="66" spans="1:6" s="6" customFormat="1" hidden="1" outlineLevel="1">
      <c r="A66" s="34"/>
      <c r="B66" s="35" t="s">
        <v>242</v>
      </c>
      <c r="C66" s="34" t="s">
        <v>202</v>
      </c>
      <c r="D66" s="39"/>
      <c r="E66" s="39"/>
      <c r="F66" s="39"/>
    </row>
    <row r="67" spans="1:6" s="6" customFormat="1" hidden="1" outlineLevel="1">
      <c r="A67" s="34" t="s">
        <v>252</v>
      </c>
      <c r="B67" s="35" t="s">
        <v>244</v>
      </c>
      <c r="C67" s="34" t="s">
        <v>202</v>
      </c>
      <c r="D67" s="39"/>
      <c r="E67" s="39"/>
      <c r="F67" s="39"/>
    </row>
    <row r="68" spans="1:6" s="6" customFormat="1" hidden="1" outlineLevel="1">
      <c r="A68" s="34"/>
      <c r="B68" s="35" t="s">
        <v>241</v>
      </c>
      <c r="C68" s="34" t="s">
        <v>202</v>
      </c>
      <c r="D68" s="39"/>
      <c r="E68" s="39"/>
      <c r="F68" s="39"/>
    </row>
    <row r="69" spans="1:6" s="6" customFormat="1" hidden="1" outlineLevel="1">
      <c r="A69" s="34"/>
      <c r="B69" s="35" t="s">
        <v>242</v>
      </c>
      <c r="C69" s="34" t="s">
        <v>202</v>
      </c>
      <c r="D69" s="39"/>
      <c r="E69" s="39"/>
      <c r="F69" s="39"/>
    </row>
    <row r="70" spans="1:6" s="6" customFormat="1" ht="38.25" hidden="1" outlineLevel="1">
      <c r="A70" s="34" t="s">
        <v>253</v>
      </c>
      <c r="B70" s="35" t="s">
        <v>254</v>
      </c>
      <c r="C70" s="34" t="s">
        <v>202</v>
      </c>
      <c r="D70" s="39"/>
      <c r="E70" s="39"/>
      <c r="F70" s="39"/>
    </row>
    <row r="71" spans="1:6" s="6" customFormat="1" hidden="1" outlineLevel="1">
      <c r="A71" s="34" t="s">
        <v>255</v>
      </c>
      <c r="B71" s="35" t="s">
        <v>240</v>
      </c>
      <c r="C71" s="34" t="s">
        <v>202</v>
      </c>
      <c r="D71" s="39"/>
      <c r="E71" s="39"/>
      <c r="F71" s="39"/>
    </row>
    <row r="72" spans="1:6" s="6" customFormat="1" hidden="1" outlineLevel="1">
      <c r="A72" s="34"/>
      <c r="B72" s="35" t="s">
        <v>241</v>
      </c>
      <c r="C72" s="34" t="s">
        <v>202</v>
      </c>
      <c r="D72" s="39"/>
      <c r="E72" s="39"/>
      <c r="F72" s="39"/>
    </row>
    <row r="73" spans="1:6" s="6" customFormat="1" hidden="1" outlineLevel="1">
      <c r="A73" s="34"/>
      <c r="B73" s="35" t="s">
        <v>242</v>
      </c>
      <c r="C73" s="34" t="s">
        <v>202</v>
      </c>
      <c r="D73" s="39"/>
      <c r="E73" s="39"/>
      <c r="F73" s="39"/>
    </row>
    <row r="74" spans="1:6" s="6" customFormat="1" hidden="1" outlineLevel="1">
      <c r="A74" s="34" t="s">
        <v>256</v>
      </c>
      <c r="B74" s="35" t="s">
        <v>244</v>
      </c>
      <c r="C74" s="34" t="s">
        <v>202</v>
      </c>
      <c r="D74" s="39"/>
      <c r="E74" s="39"/>
      <c r="F74" s="39"/>
    </row>
    <row r="75" spans="1:6" s="6" customFormat="1" hidden="1" outlineLevel="1">
      <c r="A75" s="34"/>
      <c r="B75" s="35" t="s">
        <v>241</v>
      </c>
      <c r="C75" s="34" t="s">
        <v>202</v>
      </c>
      <c r="D75" s="39"/>
      <c r="E75" s="39"/>
      <c r="F75" s="39"/>
    </row>
    <row r="76" spans="1:6" s="6" customFormat="1" hidden="1" outlineLevel="1">
      <c r="A76" s="34"/>
      <c r="B76" s="35" t="s">
        <v>242</v>
      </c>
      <c r="C76" s="34" t="s">
        <v>202</v>
      </c>
      <c r="D76" s="39"/>
      <c r="E76" s="39"/>
      <c r="F76" s="39"/>
    </row>
    <row r="77" spans="1:6" s="6" customFormat="1" ht="51" hidden="1" outlineLevel="1">
      <c r="A77" s="34" t="s">
        <v>257</v>
      </c>
      <c r="B77" s="35" t="s">
        <v>258</v>
      </c>
      <c r="C77" s="34" t="s">
        <v>202</v>
      </c>
      <c r="D77" s="39"/>
      <c r="E77" s="39"/>
      <c r="F77" s="39"/>
    </row>
    <row r="78" spans="1:6" s="6" customFormat="1" hidden="1" outlineLevel="1">
      <c r="A78" s="34" t="s">
        <v>259</v>
      </c>
      <c r="B78" s="35" t="s">
        <v>240</v>
      </c>
      <c r="C78" s="34" t="s">
        <v>202</v>
      </c>
      <c r="D78" s="39"/>
      <c r="E78" s="39"/>
      <c r="F78" s="39"/>
    </row>
    <row r="79" spans="1:6" s="6" customFormat="1" hidden="1" outlineLevel="1">
      <c r="A79" s="34"/>
      <c r="B79" s="35" t="s">
        <v>241</v>
      </c>
      <c r="C79" s="34" t="s">
        <v>202</v>
      </c>
      <c r="D79" s="39"/>
      <c r="E79" s="39"/>
      <c r="F79" s="39"/>
    </row>
    <row r="80" spans="1:6" s="6" customFormat="1" hidden="1" outlineLevel="1">
      <c r="A80" s="34"/>
      <c r="B80" s="35" t="s">
        <v>242</v>
      </c>
      <c r="C80" s="34" t="s">
        <v>202</v>
      </c>
      <c r="D80" s="39"/>
      <c r="E80" s="39"/>
      <c r="F80" s="39"/>
    </row>
    <row r="81" spans="1:6" s="6" customFormat="1" hidden="1" outlineLevel="1">
      <c r="A81" s="34" t="s">
        <v>260</v>
      </c>
      <c r="B81" s="35" t="s">
        <v>244</v>
      </c>
      <c r="C81" s="34" t="s">
        <v>202</v>
      </c>
      <c r="D81" s="39"/>
      <c r="E81" s="39"/>
      <c r="F81" s="39"/>
    </row>
    <row r="82" spans="1:6" s="6" customFormat="1" hidden="1" outlineLevel="1">
      <c r="A82" s="34"/>
      <c r="B82" s="35" t="s">
        <v>241</v>
      </c>
      <c r="C82" s="34" t="s">
        <v>202</v>
      </c>
      <c r="D82" s="39"/>
      <c r="E82" s="39"/>
      <c r="F82" s="39"/>
    </row>
    <row r="83" spans="1:6" s="6" customFormat="1" hidden="1" outlineLevel="1">
      <c r="A83" s="34"/>
      <c r="B83" s="35" t="s">
        <v>242</v>
      </c>
      <c r="C83" s="34" t="s">
        <v>202</v>
      </c>
      <c r="D83" s="39"/>
      <c r="E83" s="39"/>
      <c r="F83" s="39"/>
    </row>
    <row r="84" spans="1:6" s="6" customFormat="1" hidden="1" outlineLevel="1">
      <c r="A84" s="34" t="s">
        <v>261</v>
      </c>
      <c r="B84" s="35" t="s">
        <v>262</v>
      </c>
      <c r="C84" s="34" t="s">
        <v>202</v>
      </c>
      <c r="D84" s="39"/>
      <c r="E84" s="39"/>
      <c r="F84" s="39"/>
    </row>
    <row r="85" spans="1:6" s="6" customFormat="1" hidden="1" outlineLevel="1">
      <c r="A85" s="34" t="s">
        <v>263</v>
      </c>
      <c r="B85" s="35" t="s">
        <v>240</v>
      </c>
      <c r="C85" s="34" t="s">
        <v>202</v>
      </c>
      <c r="D85" s="39"/>
      <c r="E85" s="39"/>
      <c r="F85" s="39"/>
    </row>
    <row r="86" spans="1:6" s="6" customFormat="1" hidden="1" outlineLevel="1">
      <c r="A86" s="34"/>
      <c r="B86" s="35" t="s">
        <v>241</v>
      </c>
      <c r="C86" s="34" t="s">
        <v>202</v>
      </c>
      <c r="D86" s="39"/>
      <c r="E86" s="39"/>
      <c r="F86" s="39"/>
    </row>
    <row r="87" spans="1:6" s="6" customFormat="1" hidden="1" outlineLevel="1">
      <c r="A87" s="34"/>
      <c r="B87" s="35" t="s">
        <v>242</v>
      </c>
      <c r="C87" s="34" t="s">
        <v>202</v>
      </c>
      <c r="D87" s="39"/>
      <c r="E87" s="39"/>
      <c r="F87" s="39"/>
    </row>
    <row r="88" spans="1:6" s="6" customFormat="1" hidden="1" outlineLevel="1">
      <c r="A88" s="34" t="s">
        <v>264</v>
      </c>
      <c r="B88" s="35" t="s">
        <v>244</v>
      </c>
      <c r="C88" s="34" t="s">
        <v>202</v>
      </c>
      <c r="D88" s="39"/>
      <c r="E88" s="39"/>
      <c r="F88" s="39"/>
    </row>
    <row r="89" spans="1:6" s="6" customFormat="1" hidden="1" outlineLevel="1">
      <c r="A89" s="34"/>
      <c r="B89" s="35" t="s">
        <v>241</v>
      </c>
      <c r="C89" s="34" t="s">
        <v>202</v>
      </c>
      <c r="D89" s="39"/>
      <c r="E89" s="39"/>
      <c r="F89" s="39"/>
    </row>
    <row r="90" spans="1:6" s="6" customFormat="1" hidden="1" outlineLevel="1">
      <c r="A90" s="34"/>
      <c r="B90" s="35" t="s">
        <v>242</v>
      </c>
      <c r="C90" s="34" t="s">
        <v>202</v>
      </c>
      <c r="D90" s="39"/>
      <c r="E90" s="39"/>
      <c r="F90" s="39"/>
    </row>
    <row r="91" spans="1:6" s="6" customFormat="1" hidden="1" outlineLevel="1">
      <c r="A91" s="34" t="s">
        <v>265</v>
      </c>
      <c r="B91" s="35" t="s">
        <v>266</v>
      </c>
      <c r="C91" s="34" t="s">
        <v>202</v>
      </c>
      <c r="D91" s="39"/>
      <c r="E91" s="39"/>
      <c r="F91" s="39"/>
    </row>
    <row r="92" spans="1:6" s="6" customFormat="1" hidden="1" outlineLevel="1">
      <c r="A92" s="34" t="s">
        <v>267</v>
      </c>
      <c r="B92" s="35" t="s">
        <v>240</v>
      </c>
      <c r="C92" s="34" t="s">
        <v>202</v>
      </c>
      <c r="D92" s="39"/>
      <c r="E92" s="39"/>
      <c r="F92" s="39"/>
    </row>
    <row r="93" spans="1:6" s="6" customFormat="1" hidden="1" outlineLevel="1">
      <c r="A93" s="34"/>
      <c r="B93" s="35" t="s">
        <v>241</v>
      </c>
      <c r="C93" s="34" t="s">
        <v>202</v>
      </c>
      <c r="D93" s="39"/>
      <c r="E93" s="39"/>
      <c r="F93" s="39"/>
    </row>
    <row r="94" spans="1:6" s="6" customFormat="1" hidden="1" outlineLevel="1">
      <c r="A94" s="34"/>
      <c r="B94" s="35" t="s">
        <v>242</v>
      </c>
      <c r="C94" s="34" t="s">
        <v>202</v>
      </c>
      <c r="D94" s="39"/>
      <c r="E94" s="39"/>
      <c r="F94" s="39"/>
    </row>
    <row r="95" spans="1:6" s="6" customFormat="1" hidden="1" outlineLevel="1">
      <c r="A95" s="34" t="s">
        <v>268</v>
      </c>
      <c r="B95" s="35" t="s">
        <v>244</v>
      </c>
      <c r="C95" s="34" t="s">
        <v>202</v>
      </c>
      <c r="D95" s="39"/>
      <c r="E95" s="39"/>
      <c r="F95" s="39"/>
    </row>
    <row r="96" spans="1:6" s="6" customFormat="1" hidden="1" outlineLevel="1">
      <c r="A96" s="34"/>
      <c r="B96" s="35" t="s">
        <v>241</v>
      </c>
      <c r="C96" s="34" t="s">
        <v>202</v>
      </c>
      <c r="D96" s="39"/>
      <c r="E96" s="39"/>
      <c r="F96" s="39"/>
    </row>
    <row r="97" spans="1:6" s="6" customFormat="1" hidden="1" outlineLevel="1">
      <c r="A97" s="34"/>
      <c r="B97" s="35" t="s">
        <v>242</v>
      </c>
      <c r="C97" s="34" t="s">
        <v>202</v>
      </c>
      <c r="D97" s="39"/>
      <c r="E97" s="39"/>
      <c r="F97" s="39"/>
    </row>
    <row r="98" spans="1:6" s="6" customFormat="1" ht="38.25" hidden="1" outlineLevel="1">
      <c r="A98" s="34" t="s">
        <v>182</v>
      </c>
      <c r="B98" s="35" t="s">
        <v>269</v>
      </c>
      <c r="C98" s="34" t="s">
        <v>202</v>
      </c>
      <c r="D98" s="39"/>
      <c r="E98" s="39"/>
      <c r="F98" s="39"/>
    </row>
    <row r="99" spans="1:6" s="6" customFormat="1" hidden="1" outlineLevel="1">
      <c r="A99" s="34"/>
      <c r="B99" s="35" t="s">
        <v>270</v>
      </c>
      <c r="C99" s="34" t="s">
        <v>202</v>
      </c>
      <c r="D99" s="39"/>
      <c r="E99" s="39"/>
      <c r="F99" s="39"/>
    </row>
    <row r="100" spans="1:6" s="6" customFormat="1" hidden="1" outlineLevel="1">
      <c r="A100" s="34"/>
      <c r="B100" s="35" t="s">
        <v>241</v>
      </c>
      <c r="C100" s="34" t="s">
        <v>202</v>
      </c>
      <c r="D100" s="39"/>
      <c r="E100" s="39"/>
      <c r="F100" s="39"/>
    </row>
    <row r="101" spans="1:6" s="6" customFormat="1" hidden="1" outlineLevel="1">
      <c r="A101" s="34"/>
      <c r="B101" s="35" t="s">
        <v>242</v>
      </c>
      <c r="C101" s="34" t="s">
        <v>202</v>
      </c>
      <c r="D101" s="39"/>
      <c r="E101" s="39"/>
      <c r="F101" s="39"/>
    </row>
    <row r="102" spans="1:6" s="6" customFormat="1" hidden="1" outlineLevel="1">
      <c r="A102" s="34"/>
      <c r="B102" s="35" t="s">
        <v>271</v>
      </c>
      <c r="C102" s="34" t="s">
        <v>202</v>
      </c>
      <c r="D102" s="39"/>
      <c r="E102" s="39"/>
      <c r="F102" s="39"/>
    </row>
    <row r="103" spans="1:6" s="6" customFormat="1" hidden="1" outlineLevel="1">
      <c r="A103" s="34"/>
      <c r="B103" s="35" t="s">
        <v>241</v>
      </c>
      <c r="C103" s="34" t="s">
        <v>202</v>
      </c>
      <c r="D103" s="39"/>
      <c r="E103" s="39"/>
      <c r="F103" s="39"/>
    </row>
    <row r="104" spans="1:6" s="6" customFormat="1" hidden="1" outlineLevel="1">
      <c r="A104" s="34"/>
      <c r="B104" s="35" t="s">
        <v>242</v>
      </c>
      <c r="C104" s="34" t="s">
        <v>202</v>
      </c>
      <c r="D104" s="39"/>
      <c r="E104" s="39"/>
      <c r="F104" s="39"/>
    </row>
    <row r="105" spans="1:6" s="6" customFormat="1" hidden="1" outlineLevel="1">
      <c r="A105" s="34"/>
      <c r="B105" s="35" t="s">
        <v>272</v>
      </c>
      <c r="C105" s="34" t="s">
        <v>202</v>
      </c>
      <c r="D105" s="39"/>
      <c r="E105" s="39"/>
      <c r="F105" s="39"/>
    </row>
    <row r="106" spans="1:6" s="6" customFormat="1" hidden="1" outlineLevel="1">
      <c r="A106" s="34"/>
      <c r="B106" s="35" t="s">
        <v>241</v>
      </c>
      <c r="C106" s="34" t="s">
        <v>202</v>
      </c>
      <c r="D106" s="39"/>
      <c r="E106" s="39"/>
      <c r="F106" s="39"/>
    </row>
    <row r="107" spans="1:6" s="6" customFormat="1" hidden="1" outlineLevel="1">
      <c r="A107" s="34"/>
      <c r="B107" s="35" t="s">
        <v>242</v>
      </c>
      <c r="C107" s="34" t="s">
        <v>202</v>
      </c>
      <c r="D107" s="39"/>
      <c r="E107" s="39"/>
      <c r="F107" s="39"/>
    </row>
    <row r="108" spans="1:6" s="6" customFormat="1" ht="38.25" hidden="1" outlineLevel="1">
      <c r="A108" s="34" t="s">
        <v>184</v>
      </c>
      <c r="B108" s="35" t="s">
        <v>273</v>
      </c>
      <c r="C108" s="34" t="s">
        <v>202</v>
      </c>
      <c r="D108" s="39"/>
      <c r="E108" s="39"/>
      <c r="F108" s="39"/>
    </row>
    <row r="109" spans="1:6" s="6" customFormat="1" hidden="1" outlineLevel="1">
      <c r="A109" s="34"/>
      <c r="B109" s="35" t="s">
        <v>274</v>
      </c>
      <c r="C109" s="34" t="s">
        <v>202</v>
      </c>
      <c r="D109" s="39"/>
      <c r="E109" s="39"/>
      <c r="F109" s="39"/>
    </row>
    <row r="110" spans="1:6" s="6" customFormat="1" hidden="1" outlineLevel="1">
      <c r="A110" s="34"/>
      <c r="B110" s="35" t="s">
        <v>275</v>
      </c>
      <c r="C110" s="34" t="s">
        <v>202</v>
      </c>
      <c r="D110" s="39"/>
      <c r="E110" s="39"/>
      <c r="F110" s="39"/>
    </row>
    <row r="111" spans="1:6" s="6" customFormat="1" hidden="1" outlineLevel="1">
      <c r="A111" s="34" t="s">
        <v>75</v>
      </c>
      <c r="B111" s="35" t="s">
        <v>276</v>
      </c>
      <c r="C111" s="34"/>
      <c r="D111" s="39"/>
      <c r="E111" s="39"/>
      <c r="F111" s="39"/>
    </row>
    <row r="112" spans="1:6" s="6" customFormat="1" hidden="1" outlineLevel="1">
      <c r="A112" s="34"/>
      <c r="B112" s="35" t="s">
        <v>213</v>
      </c>
      <c r="C112" s="34"/>
      <c r="D112" s="39"/>
      <c r="E112" s="39"/>
      <c r="F112" s="39"/>
    </row>
    <row r="113" spans="1:6" s="6" customFormat="1" ht="25.5" hidden="1" outlineLevel="1">
      <c r="A113" s="34" t="s">
        <v>189</v>
      </c>
      <c r="B113" s="35" t="s">
        <v>277</v>
      </c>
      <c r="C113" s="34" t="s">
        <v>278</v>
      </c>
      <c r="D113" s="39"/>
      <c r="E113" s="39"/>
      <c r="F113" s="39"/>
    </row>
    <row r="114" spans="1:6" s="6" customFormat="1" ht="38.25" hidden="1" outlineLevel="1">
      <c r="A114" s="34" t="s">
        <v>279</v>
      </c>
      <c r="B114" s="35" t="s">
        <v>280</v>
      </c>
      <c r="C114" s="34" t="s">
        <v>278</v>
      </c>
      <c r="D114" s="39"/>
      <c r="E114" s="39"/>
      <c r="F114" s="39"/>
    </row>
    <row r="115" spans="1:6" s="6" customFormat="1" hidden="1" outlineLevel="1">
      <c r="A115" s="34"/>
      <c r="B115" s="35" t="s">
        <v>270</v>
      </c>
      <c r="C115" s="34" t="s">
        <v>278</v>
      </c>
      <c r="D115" s="39"/>
      <c r="E115" s="39"/>
      <c r="F115" s="39"/>
    </row>
    <row r="116" spans="1:6" s="6" customFormat="1" hidden="1" outlineLevel="1">
      <c r="A116" s="34"/>
      <c r="B116" s="35" t="s">
        <v>271</v>
      </c>
      <c r="C116" s="34" t="s">
        <v>278</v>
      </c>
      <c r="D116" s="39"/>
      <c r="E116" s="39"/>
      <c r="F116" s="39"/>
    </row>
    <row r="117" spans="1:6" s="6" customFormat="1" hidden="1" outlineLevel="1">
      <c r="A117" s="34"/>
      <c r="B117" s="35" t="s">
        <v>272</v>
      </c>
      <c r="C117" s="34" t="s">
        <v>278</v>
      </c>
      <c r="D117" s="39"/>
      <c r="E117" s="39"/>
      <c r="F117" s="39"/>
    </row>
    <row r="118" spans="1:6" s="6" customFormat="1" ht="38.25" hidden="1" outlineLevel="1">
      <c r="A118" s="34" t="s">
        <v>281</v>
      </c>
      <c r="B118" s="35" t="s">
        <v>282</v>
      </c>
      <c r="C118" s="34" t="s">
        <v>278</v>
      </c>
      <c r="D118" s="39"/>
      <c r="E118" s="39"/>
      <c r="F118" s="39"/>
    </row>
    <row r="119" spans="1:6" s="6" customFormat="1" hidden="1" outlineLevel="1">
      <c r="A119" s="34" t="s">
        <v>76</v>
      </c>
      <c r="B119" s="35" t="s">
        <v>283</v>
      </c>
      <c r="C119" s="34"/>
      <c r="D119" s="39"/>
      <c r="E119" s="39"/>
      <c r="F119" s="39"/>
    </row>
    <row r="120" spans="1:6" s="6" customFormat="1" hidden="1" outlineLevel="1">
      <c r="A120" s="34"/>
      <c r="B120" s="35" t="s">
        <v>213</v>
      </c>
      <c r="C120" s="34"/>
      <c r="D120" s="39"/>
      <c r="E120" s="39"/>
      <c r="F120" s="39"/>
    </row>
    <row r="121" spans="1:6" s="6" customFormat="1" ht="25.5" hidden="1" outlineLevel="1">
      <c r="A121" s="34" t="s">
        <v>193</v>
      </c>
      <c r="B121" s="35" t="s">
        <v>284</v>
      </c>
      <c r="C121" s="34" t="s">
        <v>285</v>
      </c>
      <c r="D121" s="39"/>
      <c r="E121" s="39"/>
      <c r="F121" s="39"/>
    </row>
    <row r="122" spans="1:6" s="6" customFormat="1" ht="38.25" hidden="1" outlineLevel="1">
      <c r="A122" s="34" t="s">
        <v>195</v>
      </c>
      <c r="B122" s="35" t="s">
        <v>286</v>
      </c>
      <c r="C122" s="34" t="s">
        <v>285</v>
      </c>
      <c r="D122" s="39"/>
      <c r="E122" s="39"/>
      <c r="F122" s="39"/>
    </row>
    <row r="123" spans="1:6" s="6" customFormat="1" hidden="1" outlineLevel="1">
      <c r="A123" s="34"/>
      <c r="B123" s="35" t="s">
        <v>270</v>
      </c>
      <c r="C123" s="34" t="s">
        <v>285</v>
      </c>
      <c r="D123" s="39"/>
      <c r="E123" s="39"/>
      <c r="F123" s="39"/>
    </row>
    <row r="124" spans="1:6" s="6" customFormat="1" hidden="1" outlineLevel="1">
      <c r="A124" s="34"/>
      <c r="B124" s="35" t="s">
        <v>271</v>
      </c>
      <c r="C124" s="34" t="s">
        <v>285</v>
      </c>
      <c r="D124" s="39"/>
      <c r="E124" s="39"/>
      <c r="F124" s="39"/>
    </row>
    <row r="125" spans="1:6" s="6" customFormat="1" hidden="1" outlineLevel="1">
      <c r="A125" s="34"/>
      <c r="B125" s="35" t="s">
        <v>272</v>
      </c>
      <c r="C125" s="34" t="s">
        <v>285</v>
      </c>
      <c r="D125" s="39"/>
      <c r="E125" s="39"/>
      <c r="F125" s="39"/>
    </row>
    <row r="126" spans="1:6" s="6" customFormat="1" hidden="1" outlineLevel="1">
      <c r="A126" s="34" t="s">
        <v>78</v>
      </c>
      <c r="B126" s="35" t="s">
        <v>287</v>
      </c>
      <c r="C126" s="34" t="s">
        <v>285</v>
      </c>
      <c r="D126" s="39"/>
      <c r="E126" s="39"/>
      <c r="F126" s="39"/>
    </row>
    <row r="127" spans="1:6" s="6" customFormat="1" hidden="1" outlineLevel="1">
      <c r="A127" s="34" t="s">
        <v>80</v>
      </c>
      <c r="B127" s="35" t="s">
        <v>288</v>
      </c>
      <c r="C127" s="34" t="s">
        <v>86</v>
      </c>
      <c r="D127" s="39"/>
      <c r="E127" s="39"/>
      <c r="F127" s="39"/>
    </row>
    <row r="128" spans="1:6" s="6" customFormat="1" ht="25.5" hidden="1" outlineLevel="1">
      <c r="A128" s="34" t="s">
        <v>83</v>
      </c>
      <c r="B128" s="35" t="s">
        <v>11</v>
      </c>
      <c r="C128" s="34"/>
      <c r="D128" s="39"/>
      <c r="E128" s="39"/>
      <c r="F128" s="39"/>
    </row>
    <row r="129" spans="1:8" s="6" customFormat="1" hidden="1" outlineLevel="1">
      <c r="A129" s="34" t="s">
        <v>289</v>
      </c>
      <c r="B129" s="35" t="s">
        <v>227</v>
      </c>
      <c r="C129" s="34" t="s">
        <v>228</v>
      </c>
      <c r="D129" s="39"/>
      <c r="E129" s="39"/>
      <c r="F129" s="39"/>
    </row>
    <row r="130" spans="1:8" s="6" customFormat="1" ht="25.5" hidden="1" outlineLevel="1">
      <c r="A130" s="34" t="s">
        <v>290</v>
      </c>
      <c r="B130" s="35" t="s">
        <v>230</v>
      </c>
      <c r="C130" s="65" t="s">
        <v>231</v>
      </c>
      <c r="D130" s="39"/>
      <c r="E130" s="39"/>
      <c r="F130" s="39"/>
    </row>
    <row r="131" spans="1:8" s="6" customFormat="1" ht="25.5" hidden="1" outlineLevel="1">
      <c r="A131" s="34" t="s">
        <v>291</v>
      </c>
      <c r="B131" s="35" t="s">
        <v>233</v>
      </c>
      <c r="C131" s="34"/>
      <c r="D131" s="39"/>
      <c r="E131" s="39"/>
      <c r="F131" s="39"/>
    </row>
    <row r="132" spans="1:8" s="6" customFormat="1" hidden="1" outlineLevel="1">
      <c r="A132" s="34" t="s">
        <v>85</v>
      </c>
      <c r="B132" s="35" t="s">
        <v>292</v>
      </c>
      <c r="C132" s="34" t="s">
        <v>86</v>
      </c>
      <c r="D132" s="39"/>
      <c r="E132" s="39"/>
      <c r="F132" s="39"/>
    </row>
    <row r="133" spans="1:8" s="6" customFormat="1" hidden="1" outlineLevel="1">
      <c r="A133" s="34" t="s">
        <v>90</v>
      </c>
      <c r="B133" s="35" t="s">
        <v>293</v>
      </c>
      <c r="C133" s="34" t="s">
        <v>86</v>
      </c>
      <c r="D133" s="39"/>
      <c r="E133" s="39"/>
      <c r="F133" s="39"/>
    </row>
    <row r="134" spans="1:8" s="6" customFormat="1" hidden="1" outlineLevel="1">
      <c r="A134" s="34" t="s">
        <v>100</v>
      </c>
      <c r="B134" s="35" t="s">
        <v>294</v>
      </c>
      <c r="C134" s="34" t="s">
        <v>86</v>
      </c>
      <c r="D134" s="39"/>
      <c r="E134" s="39"/>
      <c r="F134" s="39"/>
    </row>
    <row r="135" spans="1:8" s="6" customFormat="1" hidden="1" outlineLevel="1">
      <c r="A135" s="34" t="s">
        <v>101</v>
      </c>
      <c r="B135" s="35" t="s">
        <v>187</v>
      </c>
      <c r="C135" s="34" t="s">
        <v>86</v>
      </c>
      <c r="D135" s="39"/>
      <c r="E135" s="39"/>
      <c r="F135" s="39"/>
    </row>
    <row r="136" spans="1:8" s="6" customFormat="1" ht="25.5" hidden="1" outlineLevel="1">
      <c r="A136" s="34" t="s">
        <v>110</v>
      </c>
      <c r="B136" s="35" t="s">
        <v>295</v>
      </c>
      <c r="C136" s="34" t="s">
        <v>296</v>
      </c>
      <c r="D136" s="39"/>
      <c r="E136" s="39"/>
      <c r="F136" s="39"/>
    </row>
    <row r="137" spans="1:8" s="6" customFormat="1" ht="38.25" hidden="1" outlineLevel="1">
      <c r="A137" s="34" t="s">
        <v>115</v>
      </c>
      <c r="B137" s="35" t="s">
        <v>12</v>
      </c>
      <c r="C137" s="34"/>
      <c r="D137" s="39"/>
      <c r="E137" s="39"/>
      <c r="F137" s="39"/>
    </row>
    <row r="138" spans="1:8" s="6" customFormat="1" ht="26.25" customHeight="1" collapsed="1">
      <c r="A138" s="114" t="s">
        <v>297</v>
      </c>
      <c r="B138" s="115"/>
      <c r="C138" s="115"/>
      <c r="D138" s="115"/>
      <c r="E138" s="115"/>
      <c r="F138" s="116"/>
    </row>
    <row r="139" spans="1:8">
      <c r="A139" s="34" t="s">
        <v>74</v>
      </c>
      <c r="B139" s="35" t="s">
        <v>30</v>
      </c>
      <c r="C139" s="34" t="s">
        <v>32</v>
      </c>
      <c r="D139" s="27">
        <f>[15]Год!$H$11</f>
        <v>50.000000000000007</v>
      </c>
      <c r="E139" s="27">
        <f>'[16]0.1'!$I$11</f>
        <v>50</v>
      </c>
      <c r="F139" s="27">
        <f>'[16]0.1'!$L$11</f>
        <v>50</v>
      </c>
    </row>
    <row r="140" spans="1:8" ht="38.25">
      <c r="A140" s="34" t="s">
        <v>75</v>
      </c>
      <c r="B140" s="35" t="s">
        <v>31</v>
      </c>
      <c r="C140" s="34" t="s">
        <v>32</v>
      </c>
      <c r="D140" s="27">
        <f>[15]Год!$H$12-[15]Год!$H$14</f>
        <v>22.125303889048901</v>
      </c>
      <c r="E140" s="27">
        <f>'[16]0.1'!$I$12</f>
        <v>15.519499999999999</v>
      </c>
      <c r="F140" s="27">
        <f>'[16]0.1'!$L$12</f>
        <v>17.409934346976147</v>
      </c>
    </row>
    <row r="141" spans="1:8">
      <c r="A141" s="34" t="s">
        <v>76</v>
      </c>
      <c r="B141" s="35" t="s">
        <v>77</v>
      </c>
      <c r="C141" s="34" t="s">
        <v>138</v>
      </c>
      <c r="D141" s="27">
        <f>'[6]ЧТЭЦ-1 ДМ'!$E$7</f>
        <v>194.018</v>
      </c>
      <c r="E141" s="27">
        <f>'[16]0.1'!$I$13</f>
        <v>234.96</v>
      </c>
      <c r="F141" s="27">
        <f>'[16]0.1'!$L$13</f>
        <v>194.86766666666671</v>
      </c>
    </row>
    <row r="142" spans="1:8">
      <c r="A142" s="34" t="s">
        <v>78</v>
      </c>
      <c r="B142" s="35" t="s">
        <v>79</v>
      </c>
      <c r="C142" s="34" t="s">
        <v>138</v>
      </c>
      <c r="D142" s="27">
        <f>'[6]ЧТЭЦ-1 ДМ'!$E$22</f>
        <v>202.16000000000003</v>
      </c>
      <c r="E142" s="27">
        <f>'[16]0.1'!$I$15</f>
        <v>208.62100000000001</v>
      </c>
      <c r="F142" s="27">
        <f>'[16]0.1'!$L$15</f>
        <v>164.27137960887242</v>
      </c>
    </row>
    <row r="143" spans="1:8">
      <c r="A143" s="34" t="s">
        <v>80</v>
      </c>
      <c r="B143" s="35" t="s">
        <v>81</v>
      </c>
      <c r="C143" s="34" t="s">
        <v>82</v>
      </c>
      <c r="D143" s="27">
        <f>'[6]ЧТЭЦ-1 ДМ'!$E$23</f>
        <v>342.28100000000006</v>
      </c>
      <c r="E143" s="27">
        <f>'[16]0.1'!$I$16</f>
        <v>416.20010000000002</v>
      </c>
      <c r="F143" s="27">
        <f>'[16]0.1'!$L$16</f>
        <v>382.14899999999994</v>
      </c>
      <c r="H143" s="45"/>
    </row>
    <row r="144" spans="1:8">
      <c r="A144" s="34" t="s">
        <v>83</v>
      </c>
      <c r="B144" s="35" t="s">
        <v>84</v>
      </c>
      <c r="C144" s="34" t="s">
        <v>82</v>
      </c>
      <c r="D144" s="27">
        <f>'[6]ЧТЭЦ-1 ДМ'!$E$29</f>
        <v>340.44178899999997</v>
      </c>
      <c r="E144" s="27">
        <f>'[16]0.1'!$I$17</f>
        <v>413.98</v>
      </c>
      <c r="F144" s="27">
        <f>'[16]0.1'!$L$17</f>
        <v>380.16099999999994</v>
      </c>
    </row>
    <row r="145" spans="1:8">
      <c r="A145" s="34" t="s">
        <v>85</v>
      </c>
      <c r="B145" s="35" t="s">
        <v>10</v>
      </c>
      <c r="C145" s="34" t="s">
        <v>86</v>
      </c>
      <c r="D145" s="38"/>
      <c r="E145" s="27">
        <f>'[16]0.1'!$I$43</f>
        <v>264782.56587044784</v>
      </c>
      <c r="F145" s="27">
        <f>'[16]0.1'!$L$43</f>
        <v>264549.24148423498</v>
      </c>
    </row>
    <row r="146" spans="1:8">
      <c r="A146" s="34"/>
      <c r="B146" s="35" t="s">
        <v>213</v>
      </c>
      <c r="C146" s="34"/>
      <c r="D146" s="38"/>
      <c r="E146" s="38"/>
      <c r="F146" s="38"/>
    </row>
    <row r="147" spans="1:8">
      <c r="A147" s="34" t="s">
        <v>87</v>
      </c>
      <c r="B147" s="36" t="s">
        <v>13</v>
      </c>
      <c r="C147" s="34" t="s">
        <v>86</v>
      </c>
      <c r="D147" s="38"/>
      <c r="E147" s="27">
        <f>'[16]0.1'!$G$43</f>
        <v>125569.96524827354</v>
      </c>
      <c r="F147" s="27">
        <f>'[16]0.1'!$J$43</f>
        <v>102432.52059425897</v>
      </c>
    </row>
    <row r="148" spans="1:8">
      <c r="A148" s="34" t="s">
        <v>88</v>
      </c>
      <c r="B148" s="36" t="s">
        <v>14</v>
      </c>
      <c r="C148" s="34" t="s">
        <v>86</v>
      </c>
      <c r="D148" s="38"/>
      <c r="E148" s="27">
        <f>'[16]0.1'!$H$43</f>
        <v>139212.6006221743</v>
      </c>
      <c r="F148" s="27">
        <f>'[16]0.1'!$K$43</f>
        <v>162116.72088997602</v>
      </c>
    </row>
    <row r="149" spans="1:8" ht="25.5">
      <c r="A149" s="34" t="s">
        <v>89</v>
      </c>
      <c r="B149" s="36" t="s">
        <v>15</v>
      </c>
      <c r="C149" s="34" t="s">
        <v>86</v>
      </c>
      <c r="D149" s="39"/>
      <c r="E149" s="39"/>
      <c r="F149" s="39"/>
    </row>
    <row r="150" spans="1:8">
      <c r="A150" s="34" t="s">
        <v>90</v>
      </c>
      <c r="B150" s="35" t="s">
        <v>91</v>
      </c>
      <c r="C150" s="34" t="s">
        <v>86</v>
      </c>
      <c r="D150" s="27">
        <f>'[6]ЧТЭЦ-1 ДМ'!$E$620</f>
        <v>345114.44729000004</v>
      </c>
      <c r="E150" s="27">
        <f>'[16]0.1'!$I$31</f>
        <v>346273.87813272083</v>
      </c>
      <c r="F150" s="27">
        <f>'[16]0.1'!$L$31</f>
        <v>311447.75992556801</v>
      </c>
      <c r="G150" s="45"/>
      <c r="H150" s="45"/>
    </row>
    <row r="151" spans="1:8">
      <c r="A151" s="34"/>
      <c r="B151" s="35" t="s">
        <v>213</v>
      </c>
      <c r="C151" s="34"/>
      <c r="D151" s="38"/>
      <c r="E151" s="38"/>
      <c r="F151" s="38"/>
    </row>
    <row r="152" spans="1:8">
      <c r="A152" s="34" t="s">
        <v>92</v>
      </c>
      <c r="B152" s="36" t="s">
        <v>93</v>
      </c>
      <c r="C152" s="34" t="s">
        <v>86</v>
      </c>
      <c r="D152" s="27">
        <f>'[6]ЧТЭЦ-1 ДМ'!$E$636</f>
        <v>116190.56908000002</v>
      </c>
      <c r="E152" s="27">
        <f>'[16]0.1'!$I$32</f>
        <v>123928.44504710268</v>
      </c>
      <c r="F152" s="27">
        <f>'[16]0.1'!$L$32</f>
        <v>101090.1225264267</v>
      </c>
      <c r="G152" s="45"/>
      <c r="H152" s="45"/>
    </row>
    <row r="153" spans="1:8" ht="25.5">
      <c r="A153" s="34"/>
      <c r="B153" s="36" t="s">
        <v>94</v>
      </c>
      <c r="C153" s="34" t="s">
        <v>33</v>
      </c>
      <c r="D153" s="27">
        <f>'[6]ЧТЭЦ-1 ДМ'!$E$32</f>
        <v>192.7149717599444</v>
      </c>
      <c r="E153" s="27">
        <f>'[16]4'!$L$24</f>
        <v>184.2</v>
      </c>
      <c r="F153" s="27">
        <f>'[16]4'!$M$24</f>
        <v>184.2</v>
      </c>
      <c r="G153" s="45"/>
      <c r="H153" s="45"/>
    </row>
    <row r="154" spans="1:8">
      <c r="A154" s="34" t="s">
        <v>95</v>
      </c>
      <c r="B154" s="36" t="s">
        <v>96</v>
      </c>
      <c r="C154" s="34" t="s">
        <v>86</v>
      </c>
      <c r="D154" s="27">
        <f>'[6]ЧТЭЦ-1 ДМ'!$E$652</f>
        <v>228923.87821000005</v>
      </c>
      <c r="E154" s="27">
        <f>'[16]0.1'!$I$33</f>
        <v>222345.43308561813</v>
      </c>
      <c r="F154" s="27">
        <f>'[16]0.1'!$L$33</f>
        <v>210357.63739914133</v>
      </c>
    </row>
    <row r="155" spans="1:8">
      <c r="A155" s="34"/>
      <c r="B155" s="36" t="s">
        <v>97</v>
      </c>
      <c r="C155" s="34" t="s">
        <v>98</v>
      </c>
      <c r="D155" s="27">
        <f>'[6]ЧТЭЦ-1 ДМ'!$E$36</f>
        <v>183.86647228446802</v>
      </c>
      <c r="E155" s="27">
        <f>'[16]4'!$L$28</f>
        <v>167</v>
      </c>
      <c r="F155" s="27">
        <f>'[16]4'!$M$28</f>
        <v>167</v>
      </c>
    </row>
    <row r="156" spans="1:8" ht="25.5">
      <c r="A156" s="34"/>
      <c r="B156" s="7" t="s">
        <v>99</v>
      </c>
      <c r="C156" s="34" t="s">
        <v>29</v>
      </c>
      <c r="D156" s="81" t="s">
        <v>175</v>
      </c>
      <c r="E156" s="47" t="s">
        <v>175</v>
      </c>
      <c r="F156" s="63" t="s">
        <v>175</v>
      </c>
    </row>
    <row r="157" spans="1:8">
      <c r="A157" s="34" t="s">
        <v>100</v>
      </c>
      <c r="B157" s="7" t="s">
        <v>16</v>
      </c>
      <c r="C157" s="34" t="s">
        <v>86</v>
      </c>
      <c r="D157" s="39"/>
      <c r="E157" s="39"/>
      <c r="F157" s="39"/>
    </row>
    <row r="158" spans="1:8" ht="25.5">
      <c r="A158" s="34" t="s">
        <v>101</v>
      </c>
      <c r="B158" s="7" t="s">
        <v>11</v>
      </c>
      <c r="C158" s="34" t="s">
        <v>29</v>
      </c>
      <c r="D158" s="39"/>
      <c r="E158" s="39"/>
      <c r="F158" s="39"/>
    </row>
    <row r="159" spans="1:8">
      <c r="A159" s="34" t="s">
        <v>102</v>
      </c>
      <c r="B159" s="36" t="s">
        <v>103</v>
      </c>
      <c r="C159" s="34" t="s">
        <v>104</v>
      </c>
      <c r="D159" s="39"/>
      <c r="E159" s="39"/>
      <c r="F159" s="39"/>
    </row>
    <row r="160" spans="1:8" ht="25.5">
      <c r="A160" s="37" t="s">
        <v>105</v>
      </c>
      <c r="B160" s="36" t="s">
        <v>106</v>
      </c>
      <c r="C160" s="47" t="s">
        <v>107</v>
      </c>
      <c r="D160" s="39"/>
      <c r="E160" s="39"/>
      <c r="F160" s="39"/>
    </row>
    <row r="161" spans="1:9" ht="25.5">
      <c r="A161" s="34" t="s">
        <v>108</v>
      </c>
      <c r="B161" s="36" t="s">
        <v>109</v>
      </c>
      <c r="C161" s="34" t="s">
        <v>29</v>
      </c>
      <c r="D161" s="39"/>
      <c r="E161" s="39"/>
      <c r="F161" s="39"/>
    </row>
    <row r="162" spans="1:9">
      <c r="A162" s="34" t="s">
        <v>110</v>
      </c>
      <c r="B162" s="7" t="s">
        <v>111</v>
      </c>
      <c r="C162" s="34" t="s">
        <v>86</v>
      </c>
      <c r="D162" s="27">
        <f>('[7]1100'!$D$12-'[7]1100'!$S$12-'[7]1100'!$AG$12-'[7]1100'!$BH$12)/1000</f>
        <v>906806.19108999963</v>
      </c>
      <c r="E162" s="39"/>
      <c r="F162" s="39"/>
    </row>
    <row r="163" spans="1:9">
      <c r="A163" s="34"/>
      <c r="B163" s="35" t="s">
        <v>213</v>
      </c>
      <c r="C163" s="34"/>
      <c r="D163" s="38"/>
      <c r="E163" s="39"/>
      <c r="F163" s="39"/>
    </row>
    <row r="164" spans="1:9">
      <c r="A164" s="34" t="s">
        <v>112</v>
      </c>
      <c r="B164" s="36" t="s">
        <v>17</v>
      </c>
      <c r="C164" s="34" t="s">
        <v>86</v>
      </c>
      <c r="D164" s="27">
        <f>'[7]1100'!$N$12/1000</f>
        <v>166351.03261000002</v>
      </c>
      <c r="E164" s="39"/>
      <c r="F164" s="39"/>
    </row>
    <row r="165" spans="1:9">
      <c r="A165" s="34" t="s">
        <v>113</v>
      </c>
      <c r="B165" s="36" t="s">
        <v>18</v>
      </c>
      <c r="C165" s="34" t="s">
        <v>86</v>
      </c>
      <c r="D165" s="27">
        <f>'[7]1100'!$X$12/1000</f>
        <v>211758.51493999999</v>
      </c>
      <c r="E165" s="39"/>
      <c r="F165" s="39"/>
    </row>
    <row r="166" spans="1:9" ht="25.5">
      <c r="A166" s="34" t="s">
        <v>114</v>
      </c>
      <c r="B166" s="36" t="s">
        <v>19</v>
      </c>
      <c r="C166" s="34" t="s">
        <v>86</v>
      </c>
      <c r="D166" s="27">
        <f>('[7]1100'!$AY$12+'[7]1100'!$BQ$12)/1000</f>
        <v>480127.17599000002</v>
      </c>
      <c r="E166" s="39"/>
      <c r="F166" s="39"/>
      <c r="I166" s="45"/>
    </row>
    <row r="167" spans="1:9">
      <c r="A167" s="34" t="s">
        <v>157</v>
      </c>
      <c r="B167" s="36" t="s">
        <v>158</v>
      </c>
      <c r="C167" s="34" t="s">
        <v>86</v>
      </c>
      <c r="D167" s="27">
        <f>('[7]1100'!$CI$12+'[7]1100'!$DA$12+'[7]1100'!$DK$12+'[7]1100'!$DM$12+'[7]1100'!$DO$12+'[7]1100'!$DP$12)/1000</f>
        <v>48569.467550000008</v>
      </c>
      <c r="E167" s="39"/>
      <c r="F167" s="39"/>
    </row>
    <row r="168" spans="1:9">
      <c r="A168" s="34" t="s">
        <v>115</v>
      </c>
      <c r="B168" s="7" t="s">
        <v>116</v>
      </c>
      <c r="C168" s="34" t="s">
        <v>86</v>
      </c>
      <c r="D168" s="39"/>
      <c r="E168" s="39"/>
      <c r="F168" s="39"/>
    </row>
    <row r="169" spans="1:9">
      <c r="A169" s="34"/>
      <c r="B169" s="35" t="s">
        <v>213</v>
      </c>
      <c r="C169" s="34"/>
      <c r="D169" s="38"/>
      <c r="E169" s="39"/>
      <c r="F169" s="39"/>
    </row>
    <row r="170" spans="1:9">
      <c r="A170" s="34" t="s">
        <v>117</v>
      </c>
      <c r="B170" s="36" t="s">
        <v>20</v>
      </c>
      <c r="C170" s="34" t="s">
        <v>86</v>
      </c>
      <c r="D170" s="39"/>
      <c r="E170" s="39"/>
      <c r="F170" s="39"/>
    </row>
    <row r="171" spans="1:9">
      <c r="A171" s="34" t="s">
        <v>118</v>
      </c>
      <c r="B171" s="36" t="s">
        <v>36</v>
      </c>
      <c r="C171" s="34" t="s">
        <v>86</v>
      </c>
      <c r="D171" s="39"/>
      <c r="E171" s="39"/>
      <c r="F171" s="39"/>
    </row>
    <row r="172" spans="1:9">
      <c r="A172" s="34" t="s">
        <v>119</v>
      </c>
      <c r="B172" s="7" t="s">
        <v>120</v>
      </c>
      <c r="C172" s="34" t="s">
        <v>86</v>
      </c>
      <c r="D172" s="39"/>
      <c r="E172" s="39"/>
      <c r="F172" s="39"/>
    </row>
    <row r="173" spans="1:9">
      <c r="A173" s="34"/>
      <c r="B173" s="35" t="s">
        <v>213</v>
      </c>
      <c r="C173" s="34"/>
      <c r="D173" s="38"/>
      <c r="E173" s="39"/>
      <c r="F173" s="39"/>
    </row>
    <row r="174" spans="1:9">
      <c r="A174" s="34" t="s">
        <v>121</v>
      </c>
      <c r="B174" s="36" t="s">
        <v>17</v>
      </c>
      <c r="C174" s="34" t="s">
        <v>86</v>
      </c>
      <c r="D174" s="39"/>
      <c r="E174" s="39"/>
      <c r="F174" s="39"/>
    </row>
    <row r="175" spans="1:9">
      <c r="A175" s="34" t="s">
        <v>122</v>
      </c>
      <c r="B175" s="36" t="s">
        <v>18</v>
      </c>
      <c r="C175" s="34" t="s">
        <v>86</v>
      </c>
      <c r="D175" s="39"/>
      <c r="E175" s="39"/>
      <c r="F175" s="39"/>
    </row>
    <row r="176" spans="1:9" ht="25.5">
      <c r="A176" s="34" t="s">
        <v>123</v>
      </c>
      <c r="B176" s="36" t="s">
        <v>19</v>
      </c>
      <c r="C176" s="34" t="s">
        <v>86</v>
      </c>
      <c r="D176" s="39"/>
      <c r="E176" s="39"/>
      <c r="F176" s="39"/>
    </row>
    <row r="177" spans="1:6" ht="25.5">
      <c r="A177" s="34" t="s">
        <v>124</v>
      </c>
      <c r="B177" s="7" t="s">
        <v>125</v>
      </c>
      <c r="C177" s="34" t="s">
        <v>86</v>
      </c>
      <c r="D177" s="39"/>
      <c r="E177" s="39"/>
      <c r="F177" s="39"/>
    </row>
    <row r="178" spans="1:6">
      <c r="A178" s="34"/>
      <c r="B178" s="35" t="s">
        <v>213</v>
      </c>
      <c r="C178" s="34"/>
      <c r="D178" s="38"/>
      <c r="E178" s="39"/>
      <c r="F178" s="39"/>
    </row>
    <row r="179" spans="1:6">
      <c r="A179" s="34" t="s">
        <v>126</v>
      </c>
      <c r="B179" s="36" t="s">
        <v>17</v>
      </c>
      <c r="C179" s="34" t="s">
        <v>86</v>
      </c>
      <c r="D179" s="39"/>
      <c r="E179" s="39"/>
      <c r="F179" s="39"/>
    </row>
    <row r="180" spans="1:6">
      <c r="A180" s="34" t="s">
        <v>127</v>
      </c>
      <c r="B180" s="36" t="s">
        <v>18</v>
      </c>
      <c r="C180" s="34" t="s">
        <v>86</v>
      </c>
      <c r="D180" s="39"/>
      <c r="E180" s="39"/>
      <c r="F180" s="39"/>
    </row>
    <row r="181" spans="1:6" ht="25.5">
      <c r="A181" s="34" t="s">
        <v>128</v>
      </c>
      <c r="B181" s="36" t="s">
        <v>19</v>
      </c>
      <c r="C181" s="34" t="s">
        <v>86</v>
      </c>
      <c r="D181" s="39"/>
      <c r="E181" s="39"/>
      <c r="F181" s="39"/>
    </row>
    <row r="182" spans="1:6" ht="14.25">
      <c r="A182" s="34" t="s">
        <v>129</v>
      </c>
      <c r="B182" s="7" t="s">
        <v>328</v>
      </c>
      <c r="C182" s="34" t="s">
        <v>86</v>
      </c>
      <c r="D182" s="49">
        <v>16137078</v>
      </c>
      <c r="E182" s="39"/>
      <c r="F182" s="39"/>
    </row>
    <row r="183" spans="1:6" ht="27">
      <c r="A183" s="34" t="s">
        <v>130</v>
      </c>
      <c r="B183" s="7" t="s">
        <v>329</v>
      </c>
      <c r="C183" s="34" t="s">
        <v>131</v>
      </c>
      <c r="D183" s="29">
        <f>25052414/76787529</f>
        <v>0.32625628570493526</v>
      </c>
      <c r="E183" s="39"/>
      <c r="F183" s="39"/>
    </row>
    <row r="184" spans="1:6" ht="108" customHeight="1">
      <c r="A184" s="34" t="s">
        <v>132</v>
      </c>
      <c r="B184" s="7" t="s">
        <v>12</v>
      </c>
      <c r="C184" s="34" t="s">
        <v>29</v>
      </c>
      <c r="D184" s="7" t="s">
        <v>133</v>
      </c>
      <c r="E184" s="114" t="s">
        <v>333</v>
      </c>
      <c r="F184" s="116"/>
    </row>
    <row r="185" spans="1:6">
      <c r="B185" s="6"/>
    </row>
    <row r="186" spans="1:6">
      <c r="A186" s="118" t="s">
        <v>134</v>
      </c>
      <c r="B186" s="118"/>
      <c r="C186" s="118"/>
      <c r="D186" s="118"/>
      <c r="E186" s="118"/>
      <c r="F186" s="118"/>
    </row>
    <row r="187" spans="1:6">
      <c r="A187" s="68" t="s">
        <v>299</v>
      </c>
      <c r="C187" s="31"/>
    </row>
    <row r="188" spans="1:6">
      <c r="A188" s="68" t="s">
        <v>300</v>
      </c>
    </row>
    <row r="189" spans="1:6">
      <c r="A189" s="68" t="s">
        <v>301</v>
      </c>
    </row>
    <row r="191" spans="1:6">
      <c r="A191" s="64" t="s">
        <v>302</v>
      </c>
    </row>
    <row r="192" spans="1:6" ht="93" customHeight="1">
      <c r="A192" s="117" t="s">
        <v>327</v>
      </c>
      <c r="B192" s="117"/>
      <c r="C192" s="117"/>
      <c r="D192" s="117"/>
      <c r="E192" s="117"/>
      <c r="F192" s="117"/>
    </row>
    <row r="193" spans="1:6" ht="12.75" customHeight="1">
      <c r="A193" s="117" t="s">
        <v>303</v>
      </c>
      <c r="B193" s="117"/>
      <c r="C193" s="117"/>
      <c r="D193" s="117"/>
      <c r="E193" s="117"/>
      <c r="F193" s="117"/>
    </row>
    <row r="194" spans="1:6">
      <c r="A194" s="117"/>
      <c r="B194" s="117"/>
      <c r="C194" s="117"/>
      <c r="D194" s="117"/>
      <c r="E194" s="117"/>
      <c r="F194" s="117"/>
    </row>
    <row r="195" spans="1:6">
      <c r="A195" s="64" t="s">
        <v>304</v>
      </c>
    </row>
    <row r="196" spans="1:6">
      <c r="A196" s="31"/>
    </row>
    <row r="197" spans="1:6">
      <c r="A197" s="31"/>
      <c r="B197" s="30"/>
      <c r="C197" s="31"/>
    </row>
    <row r="198" spans="1:6">
      <c r="A198" s="31"/>
    </row>
    <row r="199" spans="1:6">
      <c r="A199" s="31"/>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I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cols>
    <col min="1" max="1" width="5.7109375" style="1" customWidth="1"/>
    <col min="2" max="2" width="44.140625" style="10" customWidth="1"/>
    <col min="3" max="3" width="14.28515625" style="25"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5"/>
      <c r="I1" s="24" t="s">
        <v>70</v>
      </c>
    </row>
    <row r="2" spans="1:9" ht="39.75" customHeight="1">
      <c r="F2" s="25"/>
      <c r="H2" s="121" t="s">
        <v>177</v>
      </c>
      <c r="I2" s="121"/>
    </row>
    <row r="3" spans="1:9">
      <c r="F3" s="25"/>
    </row>
    <row r="4" spans="1:9">
      <c r="A4" s="94" t="s">
        <v>37</v>
      </c>
      <c r="B4" s="112"/>
      <c r="C4" s="112"/>
      <c r="D4" s="112"/>
      <c r="E4" s="112"/>
      <c r="F4" s="112"/>
      <c r="G4" s="112"/>
      <c r="H4" s="112"/>
      <c r="I4" s="112"/>
    </row>
    <row r="5" spans="1:9">
      <c r="A5" s="94" t="str">
        <f>Титульный!$C$11</f>
        <v>Челябинская ТЭЦ-1 без ДПМ/НВ</v>
      </c>
      <c r="B5" s="112"/>
      <c r="C5" s="112"/>
      <c r="D5" s="112"/>
      <c r="E5" s="112"/>
      <c r="F5" s="112"/>
      <c r="G5" s="112"/>
      <c r="H5" s="112"/>
      <c r="I5" s="112"/>
    </row>
    <row r="7" spans="1:9" s="1" customFormat="1" ht="32.25" customHeight="1">
      <c r="A7" s="122" t="s">
        <v>73</v>
      </c>
      <c r="B7" s="122" t="s">
        <v>8</v>
      </c>
      <c r="C7" s="122" t="s">
        <v>139</v>
      </c>
      <c r="D7" s="122" t="s">
        <v>155</v>
      </c>
      <c r="E7" s="122"/>
      <c r="F7" s="122" t="s">
        <v>136</v>
      </c>
      <c r="G7" s="122"/>
      <c r="H7" s="122" t="s">
        <v>137</v>
      </c>
      <c r="I7" s="122"/>
    </row>
    <row r="8" spans="1:9" s="1" customFormat="1">
      <c r="A8" s="122"/>
      <c r="B8" s="122"/>
      <c r="C8" s="122"/>
      <c r="D8" s="40">
        <f>Титульный!$B$5-2</f>
        <v>2019</v>
      </c>
      <c r="E8" s="41" t="s">
        <v>60</v>
      </c>
      <c r="F8" s="40">
        <f>Титульный!$B$5-1</f>
        <v>2020</v>
      </c>
      <c r="G8" s="41" t="s">
        <v>60</v>
      </c>
      <c r="H8" s="40">
        <f>Титульный!$B$5</f>
        <v>2021</v>
      </c>
      <c r="I8" s="41" t="s">
        <v>60</v>
      </c>
    </row>
    <row r="9" spans="1:9" s="1" customFormat="1">
      <c r="A9" s="122"/>
      <c r="B9" s="122"/>
      <c r="C9" s="122"/>
      <c r="D9" s="48" t="s">
        <v>241</v>
      </c>
      <c r="E9" s="48" t="s">
        <v>242</v>
      </c>
      <c r="F9" s="48" t="s">
        <v>241</v>
      </c>
      <c r="G9" s="48" t="s">
        <v>242</v>
      </c>
      <c r="H9" s="48" t="s">
        <v>241</v>
      </c>
      <c r="I9" s="48" t="s">
        <v>242</v>
      </c>
    </row>
    <row r="10" spans="1:9" s="1" customFormat="1">
      <c r="A10" s="73" t="s">
        <v>318</v>
      </c>
      <c r="B10" s="74"/>
      <c r="C10" s="74"/>
      <c r="D10" s="42"/>
      <c r="E10" s="42"/>
      <c r="F10" s="42"/>
      <c r="G10" s="42"/>
      <c r="H10" s="42"/>
      <c r="I10" s="42"/>
    </row>
    <row r="11" spans="1:9" s="1" customFormat="1" ht="25.5" hidden="1" outlineLevel="1">
      <c r="A11" s="65" t="s">
        <v>180</v>
      </c>
      <c r="B11" s="35" t="s">
        <v>305</v>
      </c>
      <c r="C11" s="34"/>
      <c r="D11" s="42"/>
      <c r="E11" s="42"/>
      <c r="F11" s="42"/>
      <c r="G11" s="42"/>
      <c r="H11" s="42"/>
      <c r="I11" s="42"/>
    </row>
    <row r="12" spans="1:9" s="1" customFormat="1" ht="140.25" hidden="1" outlineLevel="1">
      <c r="A12" s="65"/>
      <c r="B12" s="35" t="s">
        <v>306</v>
      </c>
      <c r="C12" s="65" t="s">
        <v>307</v>
      </c>
      <c r="D12" s="42"/>
      <c r="E12" s="42"/>
      <c r="F12" s="42"/>
      <c r="G12" s="42"/>
      <c r="H12" s="42"/>
      <c r="I12" s="42"/>
    </row>
    <row r="13" spans="1:9" s="1" customFormat="1" ht="153" hidden="1" outlineLevel="1">
      <c r="A13" s="65"/>
      <c r="B13" s="35" t="s">
        <v>308</v>
      </c>
      <c r="C13" s="34" t="s">
        <v>309</v>
      </c>
      <c r="D13" s="42"/>
      <c r="E13" s="42"/>
      <c r="F13" s="42"/>
      <c r="G13" s="42"/>
      <c r="H13" s="42"/>
      <c r="I13" s="42"/>
    </row>
    <row r="14" spans="1:9" s="1" customFormat="1" hidden="1" outlineLevel="1">
      <c r="A14" s="65" t="s">
        <v>182</v>
      </c>
      <c r="B14" s="35" t="s">
        <v>310</v>
      </c>
      <c r="C14" s="34"/>
      <c r="D14" s="42"/>
      <c r="E14" s="42"/>
      <c r="F14" s="42"/>
      <c r="G14" s="42"/>
      <c r="H14" s="42"/>
      <c r="I14" s="42"/>
    </row>
    <row r="15" spans="1:9" s="1" customFormat="1" hidden="1" outlineLevel="1">
      <c r="A15" s="65"/>
      <c r="B15" s="35" t="s">
        <v>311</v>
      </c>
      <c r="C15" s="34"/>
      <c r="D15" s="42"/>
      <c r="E15" s="42"/>
      <c r="F15" s="42"/>
      <c r="G15" s="42"/>
      <c r="H15" s="42"/>
      <c r="I15" s="42"/>
    </row>
    <row r="16" spans="1:9" s="1" customFormat="1" ht="25.5" hidden="1" outlineLevel="1">
      <c r="A16" s="65"/>
      <c r="B16" s="35" t="s">
        <v>312</v>
      </c>
      <c r="C16" s="65" t="s">
        <v>307</v>
      </c>
      <c r="D16" s="42"/>
      <c r="E16" s="42"/>
      <c r="F16" s="42"/>
      <c r="G16" s="42"/>
      <c r="H16" s="42"/>
      <c r="I16" s="42"/>
    </row>
    <row r="17" spans="1:9" s="1" customFormat="1" ht="25.5" hidden="1" outlineLevel="1">
      <c r="A17" s="65"/>
      <c r="B17" s="35" t="s">
        <v>313</v>
      </c>
      <c r="C17" s="34" t="s">
        <v>309</v>
      </c>
      <c r="D17" s="42"/>
      <c r="E17" s="42"/>
      <c r="F17" s="42"/>
      <c r="G17" s="42"/>
      <c r="H17" s="42"/>
      <c r="I17" s="42"/>
    </row>
    <row r="18" spans="1:9" s="1" customFormat="1" hidden="1" outlineLevel="1">
      <c r="A18" s="65"/>
      <c r="B18" s="35" t="s">
        <v>314</v>
      </c>
      <c r="C18" s="34" t="s">
        <v>309</v>
      </c>
      <c r="D18" s="42"/>
      <c r="E18" s="42"/>
      <c r="F18" s="42"/>
      <c r="G18" s="42"/>
      <c r="H18" s="42"/>
      <c r="I18" s="42"/>
    </row>
    <row r="19" spans="1:9" s="1" customFormat="1" collapsed="1">
      <c r="A19" s="69" t="s">
        <v>326</v>
      </c>
      <c r="B19" s="35"/>
      <c r="C19" s="34" t="s">
        <v>309</v>
      </c>
      <c r="D19" s="42"/>
      <c r="E19" s="42"/>
      <c r="F19" s="42"/>
      <c r="G19" s="42"/>
      <c r="H19" s="42"/>
      <c r="I19" s="42"/>
    </row>
    <row r="20" spans="1:9" s="1" customFormat="1">
      <c r="A20" s="69" t="s">
        <v>325</v>
      </c>
      <c r="B20" s="35"/>
      <c r="C20" s="34"/>
      <c r="D20" s="42"/>
      <c r="E20" s="42"/>
      <c r="F20" s="42"/>
      <c r="G20" s="42"/>
      <c r="H20" s="42"/>
      <c r="I20" s="42"/>
    </row>
    <row r="21" spans="1:9" s="1" customFormat="1" ht="25.5" hidden="1" outlineLevel="1">
      <c r="A21" s="65" t="s">
        <v>193</v>
      </c>
      <c r="B21" s="35" t="s">
        <v>315</v>
      </c>
      <c r="C21" s="34" t="s">
        <v>309</v>
      </c>
      <c r="D21" s="42"/>
      <c r="E21" s="42"/>
      <c r="F21" s="42"/>
      <c r="G21" s="42"/>
      <c r="H21" s="42"/>
      <c r="I21" s="42"/>
    </row>
    <row r="22" spans="1:9" s="1" customFormat="1" ht="51" hidden="1" outlineLevel="1">
      <c r="A22" s="65" t="s">
        <v>195</v>
      </c>
      <c r="B22" s="35" t="s">
        <v>316</v>
      </c>
      <c r="C22" s="34" t="s">
        <v>309</v>
      </c>
      <c r="D22" s="42"/>
      <c r="E22" s="42"/>
      <c r="F22" s="42"/>
      <c r="G22" s="42"/>
      <c r="H22" s="42"/>
      <c r="I22" s="42"/>
    </row>
    <row r="23" spans="1:9" s="1" customFormat="1" ht="25.5" hidden="1" outlineLevel="1">
      <c r="A23" s="65" t="s">
        <v>198</v>
      </c>
      <c r="B23" s="35" t="s">
        <v>317</v>
      </c>
      <c r="C23" s="34" t="s">
        <v>309</v>
      </c>
      <c r="D23" s="42"/>
      <c r="E23" s="42"/>
      <c r="F23" s="42"/>
      <c r="G23" s="42"/>
      <c r="H23" s="42"/>
      <c r="I23" s="42"/>
    </row>
    <row r="24" spans="1:9" s="1" customFormat="1" hidden="1" outlineLevel="1">
      <c r="A24" s="65"/>
      <c r="B24" s="35" t="s">
        <v>270</v>
      </c>
      <c r="C24" s="34" t="s">
        <v>309</v>
      </c>
      <c r="D24" s="42"/>
      <c r="E24" s="42"/>
      <c r="F24" s="42"/>
      <c r="G24" s="42"/>
      <c r="H24" s="42"/>
      <c r="I24" s="42"/>
    </row>
    <row r="25" spans="1:9" s="1" customFormat="1" hidden="1" outlineLevel="1">
      <c r="A25" s="65"/>
      <c r="B25" s="35" t="s">
        <v>271</v>
      </c>
      <c r="C25" s="34" t="s">
        <v>309</v>
      </c>
      <c r="D25" s="42"/>
      <c r="E25" s="42"/>
      <c r="F25" s="42"/>
      <c r="G25" s="42"/>
      <c r="H25" s="42"/>
      <c r="I25" s="42"/>
    </row>
    <row r="26" spans="1:9" s="1" customFormat="1" hidden="1" outlineLevel="1">
      <c r="A26" s="65"/>
      <c r="B26" s="35" t="s">
        <v>272</v>
      </c>
      <c r="C26" s="34" t="s">
        <v>309</v>
      </c>
      <c r="D26" s="42"/>
      <c r="E26" s="42"/>
      <c r="F26" s="42"/>
      <c r="G26" s="42"/>
      <c r="H26" s="42"/>
      <c r="I26" s="42"/>
    </row>
    <row r="27" spans="1:9" ht="12.75" customHeight="1" collapsed="1">
      <c r="A27" s="78" t="s">
        <v>319</v>
      </c>
      <c r="B27" s="77"/>
      <c r="C27" s="79"/>
      <c r="D27" s="42"/>
      <c r="E27" s="42"/>
      <c r="F27" s="42"/>
      <c r="G27" s="42"/>
      <c r="H27" s="42"/>
      <c r="I27" s="42"/>
    </row>
    <row r="28" spans="1:9" ht="25.5">
      <c r="A28" s="47" t="s">
        <v>140</v>
      </c>
      <c r="B28" s="35" t="s">
        <v>141</v>
      </c>
      <c r="C28" s="65" t="s">
        <v>322</v>
      </c>
      <c r="D28" s="27">
        <f>'[8]Утв. тарифы на ЭЭ и ЭМ'!$D$13</f>
        <v>552.04</v>
      </c>
      <c r="E28" s="27">
        <f>'[8]Утв. тарифы на ЭЭ и ЭМ'!$E$13</f>
        <v>567.34</v>
      </c>
      <c r="F28" s="27">
        <f>E28</f>
        <v>567.34</v>
      </c>
      <c r="G28" s="27">
        <f>'[16]0.1'!$G$20</f>
        <v>601.90472314998749</v>
      </c>
      <c r="H28" s="123">
        <f>'[16]0.1'!$L$20</f>
        <v>623.55670743223311</v>
      </c>
      <c r="I28" s="124"/>
    </row>
    <row r="29" spans="1:9" ht="12.75" customHeight="1">
      <c r="A29" s="47"/>
      <c r="B29" s="43" t="s">
        <v>153</v>
      </c>
      <c r="C29" s="65" t="s">
        <v>322</v>
      </c>
      <c r="D29" s="27">
        <f>('[6]ЧТЭЦ-1 ДМ'!$F$636+'[6]ЧТЭЦ-1 ДМ'!$G$636+'[6]ЧТЭЦ-1 ДМ'!$H$636+'[6]ЧТЭЦ-1 ДМ'!$J$636+'[6]ЧТЭЦ-1 ДМ'!$K$636+'[6]ЧТЭЦ-1 ДМ'!$L$636)/('[6]ЧТЭЦ-1 ДМ'!$F$22+'[6]ЧТЭЦ-1 ДМ'!$G$22+'[6]ЧТЭЦ-1 ДМ'!$H$22+'[6]ЧТЭЦ-1 ДМ'!$J$22+'[6]ЧТЭЦ-1 ДМ'!$K$22+'[6]ЧТЭЦ-1 ДМ'!$L$22)</f>
        <v>494.79309740008932</v>
      </c>
      <c r="E29" s="27">
        <f>('[6]ЧТЭЦ-1 ДМ'!$N$636+'[6]ЧТЭЦ-1 ДМ'!$O$636+'[6]ЧТЭЦ-1 ДМ'!$P$636+'[6]ЧТЭЦ-1 ДМ'!$R$636+'[6]ЧТЭЦ-1 ДМ'!$S$636+'[6]ЧТЭЦ-1 ДМ'!$T$636)/('[6]ЧТЭЦ-1 ДМ'!$N$22+'[6]ЧТЭЦ-1 ДМ'!$O$22+'[6]ЧТЭЦ-1 ДМ'!$P$22+'[6]ЧТЭЦ-1 ДМ'!$R$22+'[6]ЧТЭЦ-1 ДМ'!$S$22+'[6]ЧТЭЦ-1 ДМ'!$T$22)</f>
        <v>725.3106111214114</v>
      </c>
      <c r="F29" s="27">
        <f>'[16]2.2'!$G$170</f>
        <v>559.78122335895091</v>
      </c>
      <c r="G29" s="27">
        <f>'[16]2.1'!$G$170</f>
        <v>594.03629091559662</v>
      </c>
      <c r="H29" s="123">
        <f>'[16]2'!$G$170</f>
        <v>615.38487572893519</v>
      </c>
      <c r="I29" s="124"/>
    </row>
    <row r="30" spans="1:9" ht="25.5">
      <c r="A30" s="47" t="s">
        <v>142</v>
      </c>
      <c r="B30" s="35" t="s">
        <v>143</v>
      </c>
      <c r="C30" s="65" t="s">
        <v>323</v>
      </c>
      <c r="D30" s="27">
        <f>'[8]Утв. тарифы на ЭЭ и ЭМ'!$F$13</f>
        <v>685824.78</v>
      </c>
      <c r="E30" s="27">
        <f>'[8]Утв. тарифы на ЭЭ и ЭМ'!$G$13</f>
        <v>715969.07</v>
      </c>
      <c r="F30" s="27">
        <f>E30</f>
        <v>715969.07</v>
      </c>
      <c r="G30" s="27">
        <f>'[16]0.1'!$H$21</f>
        <v>747514.42068673973</v>
      </c>
      <c r="H30" s="123">
        <f>'[16]0.1'!$L$21</f>
        <v>775978.04055922688</v>
      </c>
      <c r="I30" s="124"/>
    </row>
    <row r="31" spans="1:9" ht="27.75" customHeight="1">
      <c r="A31" s="47" t="s">
        <v>144</v>
      </c>
      <c r="B31" s="35" t="s">
        <v>156</v>
      </c>
      <c r="C31" s="34" t="s">
        <v>320</v>
      </c>
      <c r="D31" s="42"/>
      <c r="E31" s="42"/>
      <c r="F31" s="42"/>
      <c r="G31" s="42"/>
      <c r="H31" s="42"/>
      <c r="I31" s="42"/>
    </row>
    <row r="32" spans="1:9" ht="26.25" customHeight="1">
      <c r="A32" s="47" t="s">
        <v>145</v>
      </c>
      <c r="B32" s="44" t="s">
        <v>41</v>
      </c>
      <c r="C32" s="34" t="s">
        <v>320</v>
      </c>
      <c r="D32" s="27">
        <f>'[11]Утв. тарифы на ТЭ и ТН'!$R$8</f>
        <v>641.62</v>
      </c>
      <c r="E32" s="27">
        <f>'[11]Утв. тарифы на ТЭ и ТН'!$S$8</f>
        <v>860.36</v>
      </c>
      <c r="F32" s="27">
        <f>'[11]Утв. тарифы на ТЭ и ТН'!$T$8</f>
        <v>797.09</v>
      </c>
      <c r="G32" s="27">
        <f>'[11]Утв. тарифы на ТЭ и ТН'!$U$8</f>
        <v>797.09</v>
      </c>
      <c r="H32" s="123">
        <f>'[12]6.1. ЧО'!$I$15</f>
        <v>869.15254641784543</v>
      </c>
      <c r="I32" s="125"/>
    </row>
    <row r="33" spans="1:9" ht="12.75" customHeight="1">
      <c r="A33" s="47" t="s">
        <v>146</v>
      </c>
      <c r="B33" s="44" t="s">
        <v>42</v>
      </c>
      <c r="C33" s="34" t="s">
        <v>320</v>
      </c>
      <c r="D33" s="42"/>
      <c r="E33" s="42"/>
      <c r="F33" s="42"/>
      <c r="G33" s="42"/>
      <c r="H33" s="42"/>
      <c r="I33" s="42"/>
    </row>
    <row r="34" spans="1:9" ht="12.75" customHeight="1">
      <c r="A34" s="47"/>
      <c r="B34" s="36" t="s">
        <v>43</v>
      </c>
      <c r="C34" s="34" t="s">
        <v>320</v>
      </c>
      <c r="D34" s="42"/>
      <c r="E34" s="42"/>
      <c r="F34" s="42"/>
      <c r="G34" s="42"/>
      <c r="H34" s="42"/>
      <c r="I34" s="42"/>
    </row>
    <row r="35" spans="1:9" ht="12.75" customHeight="1">
      <c r="A35" s="47"/>
      <c r="B35" s="36" t="s">
        <v>44</v>
      </c>
      <c r="C35" s="34" t="s">
        <v>320</v>
      </c>
      <c r="D35" s="42"/>
      <c r="E35" s="42"/>
      <c r="F35" s="42"/>
      <c r="G35" s="42"/>
      <c r="H35" s="42"/>
      <c r="I35" s="42"/>
    </row>
    <row r="36" spans="1:9" ht="12.75" customHeight="1">
      <c r="A36" s="47"/>
      <c r="B36" s="36" t="s">
        <v>45</v>
      </c>
      <c r="C36" s="34" t="s">
        <v>320</v>
      </c>
      <c r="D36" s="42"/>
      <c r="E36" s="42"/>
      <c r="F36" s="42"/>
      <c r="G36" s="42"/>
      <c r="H36" s="42"/>
      <c r="I36" s="42"/>
    </row>
    <row r="37" spans="1:9" ht="12.75" customHeight="1">
      <c r="A37" s="47"/>
      <c r="B37" s="36" t="s">
        <v>46</v>
      </c>
      <c r="C37" s="34" t="s">
        <v>320</v>
      </c>
      <c r="D37" s="42"/>
      <c r="E37" s="42"/>
      <c r="F37" s="42"/>
      <c r="G37" s="42"/>
      <c r="H37" s="42"/>
      <c r="I37" s="42"/>
    </row>
    <row r="38" spans="1:9" ht="12.75" customHeight="1">
      <c r="A38" s="47" t="s">
        <v>147</v>
      </c>
      <c r="B38" s="44" t="s">
        <v>47</v>
      </c>
      <c r="C38" s="34" t="s">
        <v>320</v>
      </c>
      <c r="D38" s="42"/>
      <c r="E38" s="42"/>
      <c r="F38" s="42"/>
      <c r="G38" s="42"/>
      <c r="H38" s="42"/>
      <c r="I38" s="42"/>
    </row>
    <row r="39" spans="1:9" ht="12.75" customHeight="1">
      <c r="A39" s="47" t="s">
        <v>148</v>
      </c>
      <c r="B39" s="35" t="s">
        <v>48</v>
      </c>
      <c r="C39" s="34" t="s">
        <v>29</v>
      </c>
      <c r="D39" s="42"/>
      <c r="E39" s="42"/>
      <c r="F39" s="42"/>
      <c r="G39" s="42"/>
      <c r="H39" s="42"/>
      <c r="I39" s="42"/>
    </row>
    <row r="40" spans="1:9" ht="25.5" customHeight="1">
      <c r="A40" s="47" t="s">
        <v>149</v>
      </c>
      <c r="B40" s="36" t="s">
        <v>49</v>
      </c>
      <c r="C40" s="47" t="s">
        <v>321</v>
      </c>
      <c r="D40" s="42"/>
      <c r="E40" s="42"/>
      <c r="F40" s="42"/>
      <c r="G40" s="42"/>
      <c r="H40" s="42"/>
      <c r="I40" s="42"/>
    </row>
    <row r="41" spans="1:9" ht="12.75" customHeight="1">
      <c r="A41" s="47" t="s">
        <v>150</v>
      </c>
      <c r="B41" s="44" t="s">
        <v>50</v>
      </c>
      <c r="C41" s="34" t="s">
        <v>320</v>
      </c>
      <c r="D41" s="42"/>
      <c r="E41" s="42"/>
      <c r="F41" s="42"/>
      <c r="G41" s="42"/>
      <c r="H41" s="42"/>
      <c r="I41" s="42"/>
    </row>
    <row r="42" spans="1:9" ht="25.5">
      <c r="A42" s="47" t="s">
        <v>151</v>
      </c>
      <c r="B42" s="35" t="s">
        <v>51</v>
      </c>
      <c r="C42" s="65" t="s">
        <v>324</v>
      </c>
      <c r="D42" s="42"/>
      <c r="E42" s="42"/>
      <c r="F42" s="42"/>
      <c r="G42" s="42"/>
      <c r="H42" s="42"/>
      <c r="I42" s="42"/>
    </row>
    <row r="43" spans="1:9" ht="25.5">
      <c r="A43" s="47"/>
      <c r="B43" s="36" t="s">
        <v>52</v>
      </c>
      <c r="C43" s="65" t="s">
        <v>324</v>
      </c>
      <c r="D43" s="27">
        <f>'[11]Утв. тарифы на ТЭ и ТН'!R23</f>
        <v>31.74</v>
      </c>
      <c r="E43" s="27">
        <f>'[11]Утв. тарифы на ТЭ и ТН'!S23</f>
        <v>31.74</v>
      </c>
      <c r="F43" s="27">
        <f>'[11]Утв. тарифы на ТЭ и ТН'!T23</f>
        <v>31.74</v>
      </c>
      <c r="G43" s="27">
        <f>'[11]Утв. тарифы на ТЭ и ТН'!U23</f>
        <v>100.97</v>
      </c>
      <c r="H43" s="123">
        <f>'[12]Тариф ХОВ Челябинск_'!$L$47</f>
        <v>93.111735749123582</v>
      </c>
      <c r="I43" s="124"/>
    </row>
    <row r="44" spans="1:9" ht="25.5">
      <c r="A44" s="47"/>
      <c r="B44" s="36" t="s">
        <v>53</v>
      </c>
      <c r="C44" s="65" t="s">
        <v>324</v>
      </c>
      <c r="D44" s="42"/>
      <c r="E44" s="42"/>
      <c r="F44" s="42"/>
      <c r="G44" s="42"/>
      <c r="H44" s="42"/>
      <c r="I44" s="42"/>
    </row>
    <row r="45" spans="1:9">
      <c r="A45" s="6"/>
      <c r="B45" s="31"/>
      <c r="C45" s="30"/>
      <c r="D45" s="31"/>
      <c r="E45" s="31"/>
      <c r="F45" s="31"/>
      <c r="G45" s="31"/>
      <c r="H45" s="31"/>
      <c r="I45" s="31"/>
    </row>
    <row r="46" spans="1:9">
      <c r="A46" s="118" t="s">
        <v>152</v>
      </c>
      <c r="B46" s="118"/>
      <c r="C46" s="118"/>
      <c r="D46" s="118"/>
      <c r="E46" s="118"/>
      <c r="F46" s="118"/>
      <c r="G46" s="118"/>
      <c r="H46" s="118"/>
      <c r="I46" s="118"/>
    </row>
    <row r="47" spans="1:9">
      <c r="A47" s="118" t="s">
        <v>154</v>
      </c>
      <c r="B47" s="118"/>
      <c r="C47" s="118"/>
      <c r="D47" s="118"/>
      <c r="E47" s="118"/>
      <c r="F47" s="118"/>
      <c r="G47" s="118"/>
      <c r="H47" s="118"/>
      <c r="I47" s="118"/>
    </row>
    <row r="48" spans="1:9">
      <c r="A48" s="118" t="s">
        <v>159</v>
      </c>
      <c r="B48" s="118"/>
      <c r="C48" s="118"/>
      <c r="D48" s="118"/>
      <c r="E48" s="118"/>
      <c r="F48" s="118"/>
      <c r="G48" s="118"/>
      <c r="H48" s="118"/>
      <c r="I48" s="118"/>
    </row>
    <row r="49" spans="1:9">
      <c r="A49" s="118" t="s">
        <v>160</v>
      </c>
      <c r="B49" s="118"/>
      <c r="C49" s="118"/>
      <c r="D49" s="118"/>
      <c r="E49" s="118"/>
      <c r="F49" s="118"/>
      <c r="G49" s="118"/>
      <c r="H49" s="118"/>
      <c r="I49" s="118"/>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32</vt:i4>
      </vt:variant>
    </vt:vector>
  </HeadingPairs>
  <TitlesOfParts>
    <vt:vector size="67"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Silaeva Alexandra O</cp:lastModifiedBy>
  <cp:lastPrinted>2015-08-31T09:46:36Z</cp:lastPrinted>
  <dcterms:created xsi:type="dcterms:W3CDTF">2013-08-21T10:15:04Z</dcterms:created>
  <dcterms:modified xsi:type="dcterms:W3CDTF">2020-05-27T15:00:54Z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y fmtid="{D5CDD505-2E9C-101B-9397-08002B2CF9AE}" pid="21" name="_AdHocReviewCycleID">
    <vt:i4>-1780849175</vt:i4>
  </property>
  <property fmtid="{D5CDD505-2E9C-101B-9397-08002B2CF9AE}" pid="22" name="_NewReviewCycle">
    <vt:lpwstr/>
  </property>
  <property fmtid="{D5CDD505-2E9C-101B-9397-08002B2CF9AE}" pid="23" name="_EmailSubject">
    <vt:lpwstr>Раскрытие информации о тарифах РД на 2021 год</vt:lpwstr>
  </property>
  <property fmtid="{D5CDD505-2E9C-101B-9397-08002B2CF9AE}" pid="24" name="_AuthorEmail">
    <vt:lpwstr>Alexandra.O.Silaeva@fortum.com</vt:lpwstr>
  </property>
  <property fmtid="{D5CDD505-2E9C-101B-9397-08002B2CF9AE}" pid="25" name="_AuthorEmailDisplayName">
    <vt:lpwstr>Silaeva Alexandra O</vt:lpwstr>
  </property>
</Properties>
</file>