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0\РД\"/>
    </mc:Choice>
  </mc:AlternateContent>
  <xr:revisionPtr revIDLastSave="0" documentId="13_ncr:1_{AE6AA448-ACD8-4B16-9F9D-5E143EB0BAE0}" xr6:coauthVersionLast="36" xr6:coauthVersionMax="36" xr10:uidLastSave="{00000000-0000-0000-0000-000000000000}"/>
  <bookViews>
    <workbookView xWindow="0" yWindow="-15" windowWidth="11700" windowHeight="1209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ТЭЦ-4 Б1_П4" sheetId="87" r:id="rId18"/>
    <sheet name="ЧТЭЦ-4 Б1_П5" sheetId="88" r:id="rId19"/>
    <sheet name="ЧТЭЦ-4 Б2_П4" sheetId="89" r:id="rId20"/>
    <sheet name="ЧТЭЦ-4 Б2_П5" sheetId="90" r:id="rId21"/>
    <sheet name="ЧТЭЦ-4 Б3_П4" sheetId="91" r:id="rId22"/>
    <sheet name="ЧТЭЦ-4 Б3_П5" sheetId="92" r:id="rId23"/>
    <sheet name="ТТЭЦ-1 ДМ_П4" sheetId="61" r:id="rId24"/>
    <sheet name="ТТЭЦ-1 ДМ_П5" sheetId="62" r:id="rId25"/>
    <sheet name="ТТЭЦ-1 НМ_П4" sheetId="63" r:id="rId26"/>
    <sheet name="ТТЭЦ-1 НМ_П5" sheetId="64" r:id="rId27"/>
    <sheet name="ТТЭЦ-2_П4" sheetId="59" r:id="rId28"/>
    <sheet name="ТТЭЦ-2_П5" sheetId="60" r:id="rId29"/>
    <sheet name="НГРЭС Б1_П4" sheetId="65" r:id="rId30"/>
    <sheet name="НГРЭС Б1_П5" sheetId="66" r:id="rId31"/>
    <sheet name="НГРЭС Б2_П4" sheetId="67" r:id="rId32"/>
    <sheet name="НГРЭС Б2_П5" sheetId="68" r:id="rId33"/>
    <sheet name="НГРЭС Б3_П4" sheetId="69" r:id="rId34"/>
    <sheet name="НГРЭС Б3_П5" sheetId="70"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ДМ_П4'!$A$1:$F$197</definedName>
    <definedName name="_xlnm.Print_Area" localSheetId="4">'АТЭЦ ДМ_П5'!$A$1:$I$49</definedName>
    <definedName name="_xlnm.Print_Area" localSheetId="5">'АТЭЦ НМ_П4'!$A$1:$F$197</definedName>
    <definedName name="_xlnm.Print_Area" localSheetId="6">'АТЭЦ НМ_П5'!$A$1:$I$49</definedName>
    <definedName name="_xlnm.Print_Area" localSheetId="29">'НГРЭС Б1_П4'!$A$1:$F$197</definedName>
    <definedName name="_xlnm.Print_Area" localSheetId="30">'НГРЭС Б1_П5'!$A$1:$I$49</definedName>
    <definedName name="_xlnm.Print_Area" localSheetId="31">'НГРЭС Б2_П4'!$A$1:$F$197</definedName>
    <definedName name="_xlnm.Print_Area" localSheetId="32">'НГРЭС Б2_П5'!$A$1:$I$49</definedName>
    <definedName name="_xlnm.Print_Area" localSheetId="33">'НГРЭС Б3_П4'!$A$1:$F$197</definedName>
    <definedName name="_xlnm.Print_Area" localSheetId="34">'НГРЭС Б3_П5'!$A$1:$I$49</definedName>
    <definedName name="_xlnm.Print_Area" localSheetId="23">'ТТЭЦ-1 ДМ_П4'!$A$1:$F$197</definedName>
    <definedName name="_xlnm.Print_Area" localSheetId="24">'ТТЭЦ-1 ДМ_П5'!$A$1:$I$49</definedName>
    <definedName name="_xlnm.Print_Area" localSheetId="25">'ТТЭЦ-1 НМ_П4'!$A$1:$F$197</definedName>
    <definedName name="_xlnm.Print_Area" localSheetId="26">'ТТЭЦ-1 НМ_П5'!$A$1:$I$49</definedName>
    <definedName name="_xlnm.Print_Area" localSheetId="27">'ТТЭЦ-2_П4'!$A$1:$F$197</definedName>
    <definedName name="_xlnm.Print_Area" localSheetId="28">'ТТЭЦ-2_П5'!$A$1:$I$49</definedName>
    <definedName name="_xlnm.Print_Area" localSheetId="7">'ЧТЭЦ-1 ДМ_П4'!$A$1:$F$197</definedName>
    <definedName name="_xlnm.Print_Area" localSheetId="8">'ЧТЭЦ-1 ДМ_П5'!$A$1:$I$49</definedName>
    <definedName name="_xlnm.Print_Area" localSheetId="9">'ЧТЭЦ-1 НМ_П4'!$A$1:$F$197</definedName>
    <definedName name="_xlnm.Print_Area" localSheetId="10">'ЧТЭЦ-1 НМ_П5'!$A$1:$I$49</definedName>
    <definedName name="_xlnm.Print_Area" localSheetId="11">'ЧТЭЦ-2_П4'!$A$1:$F$197</definedName>
    <definedName name="_xlnm.Print_Area" localSheetId="12">'ЧТЭЦ-2_П5'!$A$1:$I$49</definedName>
    <definedName name="_xlnm.Print_Area" localSheetId="13">'ЧТЭЦ-3 ДМ_П4'!$A$1:$F$197</definedName>
    <definedName name="_xlnm.Print_Area" localSheetId="14">'ЧТЭЦ-3 ДМ_П5'!$A$1:$I$49</definedName>
    <definedName name="_xlnm.Print_Area" localSheetId="15">'ЧТЭЦ-3 НМ_П4'!$A$1:$F$197</definedName>
    <definedName name="_xlnm.Print_Area" localSheetId="16">'ЧТЭЦ-3 НМ_П5'!$A$1:$I$49</definedName>
    <definedName name="_xlnm.Print_Area" localSheetId="17">'ЧТЭЦ-4 Б1_П4'!$A$1:$F$197</definedName>
    <definedName name="_xlnm.Print_Area" localSheetId="18">'ЧТЭЦ-4 Б1_П5'!$A$1:$I$49</definedName>
    <definedName name="_xlnm.Print_Area" localSheetId="19">'ЧТЭЦ-4 Б2_П4'!$A$1:$F$197</definedName>
    <definedName name="_xlnm.Print_Area" localSheetId="20">'ЧТЭЦ-4 Б2_П5'!$A$1:$I$49</definedName>
    <definedName name="_xlnm.Print_Area" localSheetId="21">'ЧТЭЦ-4 Б3_П4'!$A$1:$F$197</definedName>
    <definedName name="_xlnm.Print_Area" localSheetId="22">'ЧТЭЦ-4 Б3_П5'!$A$1:$I$49</definedName>
    <definedName name="р">P5_SCOPE_PER_PRT,P6_SCOPE_PER_PRT,P7_SCOPE_PER_PRT,P8_SCOPE_PER_PRT</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9" i="72" l="1"/>
  <c r="G29" i="72"/>
  <c r="H29" i="70" l="1"/>
  <c r="G29" i="70"/>
  <c r="F29" i="70"/>
  <c r="F155" i="69"/>
  <c r="E155" i="69"/>
  <c r="F153" i="69"/>
  <c r="E153" i="69"/>
  <c r="H28" i="70"/>
  <c r="G28" i="70"/>
  <c r="F154" i="69"/>
  <c r="E154" i="69"/>
  <c r="F152" i="69"/>
  <c r="E152" i="69"/>
  <c r="F150" i="69"/>
  <c r="E150" i="69"/>
  <c r="F148" i="69"/>
  <c r="E148" i="69"/>
  <c r="F147" i="69"/>
  <c r="E147" i="69"/>
  <c r="F145" i="69"/>
  <c r="E145" i="69"/>
  <c r="F144" i="69"/>
  <c r="E144" i="69"/>
  <c r="F143" i="69"/>
  <c r="E143" i="69"/>
  <c r="F142" i="69"/>
  <c r="E142" i="69"/>
  <c r="F141" i="69"/>
  <c r="E141" i="69"/>
  <c r="F140" i="69"/>
  <c r="E140" i="69"/>
  <c r="F139" i="69"/>
  <c r="E139" i="69"/>
  <c r="H28" i="60" l="1"/>
  <c r="G43" i="84"/>
  <c r="F43" i="84"/>
  <c r="E43" i="84"/>
  <c r="D43" i="84"/>
  <c r="E32" i="84"/>
  <c r="D32" i="84"/>
  <c r="G32" i="84"/>
  <c r="F32" i="84"/>
  <c r="H28" i="78" l="1"/>
  <c r="E154" i="83" l="1"/>
  <c r="E155" i="83" l="1"/>
  <c r="E153" i="83"/>
  <c r="E141" i="83"/>
  <c r="E140" i="83"/>
  <c r="E139" i="83"/>
  <c r="F29" i="92" l="1"/>
  <c r="D28" i="70"/>
  <c r="E28" i="70"/>
  <c r="D28" i="68"/>
  <c r="E28" i="68"/>
  <c r="D28" i="66"/>
  <c r="E28" i="66"/>
  <c r="E29" i="70"/>
  <c r="D29" i="70"/>
  <c r="E29" i="68"/>
  <c r="D29" i="68"/>
  <c r="E29" i="66"/>
  <c r="D29" i="66"/>
  <c r="D30" i="60"/>
  <c r="E30" i="60"/>
  <c r="D28" i="60"/>
  <c r="E28" i="60"/>
  <c r="D28" i="64"/>
  <c r="E28" i="64"/>
  <c r="D30" i="62"/>
  <c r="E30" i="62"/>
  <c r="D28" i="62"/>
  <c r="E28" i="62"/>
  <c r="E29" i="60"/>
  <c r="D29" i="60"/>
  <c r="E29" i="64"/>
  <c r="D29" i="64"/>
  <c r="E29" i="62"/>
  <c r="D29" i="62"/>
  <c r="D30" i="92"/>
  <c r="E30" i="92"/>
  <c r="F28" i="92"/>
  <c r="D28" i="92"/>
  <c r="E28" i="92"/>
  <c r="E28" i="90"/>
  <c r="D28" i="90"/>
  <c r="E29" i="92"/>
  <c r="D29" i="92"/>
  <c r="E29" i="90"/>
  <c r="D29" i="90"/>
  <c r="E29" i="88"/>
  <c r="D29" i="88"/>
  <c r="E28" i="88"/>
  <c r="D28" i="88"/>
  <c r="E29" i="82"/>
  <c r="D29" i="82"/>
  <c r="E28" i="82"/>
  <c r="D28" i="82"/>
  <c r="E30" i="78"/>
  <c r="D30" i="78"/>
  <c r="D28" i="78"/>
  <c r="E28" i="78"/>
  <c r="E29" i="78"/>
  <c r="D29" i="78"/>
  <c r="E30" i="74"/>
  <c r="D30" i="74"/>
  <c r="E29" i="74"/>
  <c r="D29" i="74"/>
  <c r="G30" i="74"/>
  <c r="H30" i="74"/>
  <c r="K30" i="74" s="1"/>
  <c r="H29" i="74"/>
  <c r="H28" i="74"/>
  <c r="K28" i="74" s="1"/>
  <c r="F29" i="74"/>
  <c r="G29" i="74"/>
  <c r="G28" i="74"/>
  <c r="F28" i="74"/>
  <c r="E28" i="74"/>
  <c r="D28" i="74"/>
  <c r="E143" i="83" l="1"/>
  <c r="D43" i="60"/>
  <c r="E43" i="60"/>
  <c r="F43" i="60"/>
  <c r="G43" i="60"/>
  <c r="D44" i="62"/>
  <c r="E44" i="62"/>
  <c r="D43" i="62"/>
  <c r="E43" i="62"/>
  <c r="F43" i="62"/>
  <c r="G43" i="62"/>
  <c r="D37" i="62"/>
  <c r="E37" i="62"/>
  <c r="D32" i="62"/>
  <c r="E32" i="62"/>
  <c r="F32" i="62"/>
  <c r="G32" i="62"/>
  <c r="D44" i="78"/>
  <c r="E44" i="78"/>
  <c r="D36" i="74"/>
  <c r="E36" i="74"/>
  <c r="D44" i="74"/>
  <c r="E44" i="74"/>
  <c r="E144" i="83" l="1"/>
  <c r="E142" i="83"/>
  <c r="H30" i="84"/>
  <c r="D44" i="72"/>
  <c r="E44" i="72"/>
  <c r="D35" i="72"/>
  <c r="E35" i="72"/>
  <c r="D43" i="72"/>
  <c r="E43" i="72"/>
  <c r="F43" i="72"/>
  <c r="G43" i="72"/>
  <c r="E32" i="72"/>
  <c r="D32" i="72"/>
  <c r="E29" i="80"/>
  <c r="D29" i="80"/>
  <c r="E30" i="80"/>
  <c r="D30" i="80"/>
  <c r="E28" i="80"/>
  <c r="D28" i="80"/>
  <c r="E30" i="72"/>
  <c r="D30" i="72"/>
  <c r="E28" i="72"/>
  <c r="D28" i="72"/>
  <c r="E29" i="72"/>
  <c r="D29" i="72"/>
  <c r="G28" i="76"/>
  <c r="F28" i="76" s="1"/>
  <c r="F28" i="84"/>
  <c r="F29" i="84" s="1"/>
  <c r="G28" i="84"/>
  <c r="G29" i="84"/>
  <c r="G30" i="84"/>
  <c r="F30" i="84"/>
  <c r="E29" i="76"/>
  <c r="D29" i="76"/>
  <c r="E148" i="83" l="1"/>
  <c r="F150" i="83" l="1"/>
  <c r="H29" i="76" l="1"/>
  <c r="E150" i="83" l="1"/>
  <c r="E152" i="83" l="1"/>
  <c r="H29" i="84" l="1"/>
  <c r="E147" i="83" l="1"/>
  <c r="E145" i="83" l="1"/>
  <c r="H28" i="84" l="1"/>
  <c r="K28" i="84" s="1"/>
  <c r="E44" i="76" l="1"/>
  <c r="D44" i="76"/>
  <c r="G43" i="76"/>
  <c r="F43" i="76"/>
  <c r="E43" i="76"/>
  <c r="D43" i="76"/>
  <c r="E37" i="76"/>
  <c r="D37" i="76"/>
  <c r="H32" i="72" l="1"/>
  <c r="H32" i="76" l="1"/>
  <c r="I32" i="84" l="1"/>
  <c r="H32" i="84"/>
  <c r="H32" i="62" l="1"/>
  <c r="H43" i="60" l="1"/>
  <c r="H43" i="72" l="1"/>
  <c r="H43" i="76" l="1"/>
  <c r="H43" i="62"/>
  <c r="H43" i="84" l="1"/>
  <c r="I43" i="84"/>
  <c r="G32" i="76" l="1"/>
  <c r="E32" i="76"/>
  <c r="F32" i="76"/>
  <c r="D32" i="76"/>
  <c r="D28" i="76" l="1"/>
  <c r="E28" i="76"/>
  <c r="G30" i="76" l="1"/>
  <c r="D30" i="76"/>
  <c r="E30" i="76"/>
  <c r="G29" i="76"/>
  <c r="F29" i="76" s="1"/>
  <c r="D167" i="59" l="1"/>
  <c r="D167" i="73"/>
  <c r="D166" i="59"/>
  <c r="D165" i="59"/>
  <c r="D164" i="59"/>
  <c r="D162" i="59"/>
  <c r="D166" i="81"/>
  <c r="D165" i="81"/>
  <c r="D164" i="81"/>
  <c r="D162" i="81"/>
  <c r="D166" i="63"/>
  <c r="D165" i="63"/>
  <c r="D164" i="63"/>
  <c r="D162" i="63"/>
  <c r="D164" i="79"/>
  <c r="D165" i="79"/>
  <c r="D166" i="79"/>
  <c r="D162" i="79"/>
  <c r="D166" i="73"/>
  <c r="D165" i="73"/>
  <c r="D164" i="73"/>
  <c r="D162" i="73"/>
  <c r="D167" i="77"/>
  <c r="D166" i="77"/>
  <c r="D165" i="77"/>
  <c r="D164" i="77"/>
  <c r="D162" i="77"/>
  <c r="D167" i="61"/>
  <c r="D166" i="61"/>
  <c r="D165" i="61"/>
  <c r="D164" i="61"/>
  <c r="D162" i="61"/>
  <c r="D166" i="71"/>
  <c r="D162" i="71"/>
  <c r="D167" i="71"/>
  <c r="D165" i="71"/>
  <c r="D164" i="71"/>
  <c r="D140" i="67"/>
  <c r="D139" i="67"/>
  <c r="D144" i="69"/>
  <c r="D143" i="69"/>
  <c r="D142" i="69"/>
  <c r="D141" i="69"/>
  <c r="D144" i="67"/>
  <c r="D143" i="67"/>
  <c r="D142" i="67"/>
  <c r="D141" i="67"/>
  <c r="D144" i="65"/>
  <c r="D143" i="65"/>
  <c r="D142" i="65"/>
  <c r="D141" i="65"/>
  <c r="D144" i="59"/>
  <c r="D143" i="59"/>
  <c r="D142" i="59"/>
  <c r="D141" i="59"/>
  <c r="D144" i="63"/>
  <c r="D143" i="63"/>
  <c r="D142" i="63"/>
  <c r="D141" i="63"/>
  <c r="D144" i="61"/>
  <c r="D143" i="61"/>
  <c r="D142" i="61"/>
  <c r="D141" i="61"/>
  <c r="D144" i="91"/>
  <c r="D143" i="91"/>
  <c r="D142" i="91"/>
  <c r="D141" i="91"/>
  <c r="D144" i="89"/>
  <c r="D143" i="89"/>
  <c r="D142" i="89"/>
  <c r="D141" i="89"/>
  <c r="D144" i="87"/>
  <c r="D143" i="87"/>
  <c r="D142" i="87"/>
  <c r="D141" i="87"/>
  <c r="D144" i="81"/>
  <c r="D143" i="81"/>
  <c r="D142" i="81"/>
  <c r="D141" i="81"/>
  <c r="D144" i="77"/>
  <c r="D143" i="77"/>
  <c r="D142" i="77"/>
  <c r="D141" i="77"/>
  <c r="D144" i="73"/>
  <c r="D143" i="73"/>
  <c r="D142" i="73"/>
  <c r="D141" i="73"/>
  <c r="D144" i="79"/>
  <c r="D143" i="79"/>
  <c r="D142" i="79"/>
  <c r="D141" i="79"/>
  <c r="D144" i="71"/>
  <c r="D143" i="71"/>
  <c r="D142" i="71"/>
  <c r="D141" i="71"/>
  <c r="D144" i="75"/>
  <c r="D143" i="75"/>
  <c r="D142" i="75"/>
  <c r="D141" i="75"/>
  <c r="D155" i="69"/>
  <c r="D154" i="69"/>
  <c r="D153" i="69"/>
  <c r="D152" i="69"/>
  <c r="D150" i="69"/>
  <c r="D155" i="67"/>
  <c r="D154" i="67"/>
  <c r="D153" i="67"/>
  <c r="D152" i="67"/>
  <c r="D150" i="67"/>
  <c r="D155" i="65"/>
  <c r="D154" i="65"/>
  <c r="D153" i="65"/>
  <c r="D152" i="65"/>
  <c r="D150" i="65"/>
  <c r="D155" i="59"/>
  <c r="D154" i="59"/>
  <c r="D153" i="59"/>
  <c r="D152" i="59"/>
  <c r="D150" i="59"/>
  <c r="D155" i="63"/>
  <c r="D154" i="63"/>
  <c r="D153" i="63"/>
  <c r="D152" i="63"/>
  <c r="D150" i="63"/>
  <c r="D155" i="61"/>
  <c r="D154" i="61"/>
  <c r="D153" i="61"/>
  <c r="D152" i="61"/>
  <c r="D150" i="61"/>
  <c r="D155" i="91"/>
  <c r="D154" i="91"/>
  <c r="D153" i="91"/>
  <c r="D152" i="91"/>
  <c r="D150" i="91"/>
  <c r="D155" i="89"/>
  <c r="D154" i="89"/>
  <c r="D153" i="89"/>
  <c r="D152" i="89"/>
  <c r="D150" i="89"/>
  <c r="D155" i="87"/>
  <c r="D154" i="87"/>
  <c r="D153" i="87"/>
  <c r="D152" i="87"/>
  <c r="D150" i="87"/>
  <c r="D155" i="81"/>
  <c r="D154" i="81"/>
  <c r="D153" i="81"/>
  <c r="D152" i="81"/>
  <c r="D150" i="81"/>
  <c r="D155" i="77"/>
  <c r="D154" i="77"/>
  <c r="D153" i="77"/>
  <c r="D152" i="77"/>
  <c r="D150" i="77"/>
  <c r="D155" i="73"/>
  <c r="D154" i="73"/>
  <c r="D153" i="73"/>
  <c r="D152" i="73"/>
  <c r="D150" i="73"/>
  <c r="D155" i="79"/>
  <c r="D154" i="79"/>
  <c r="D153" i="79"/>
  <c r="D152" i="79"/>
  <c r="D150" i="79"/>
  <c r="D155" i="71"/>
  <c r="D154" i="71"/>
  <c r="D153" i="71"/>
  <c r="D152" i="71"/>
  <c r="D150" i="71"/>
  <c r="D183" i="83"/>
  <c r="D183" i="71"/>
  <c r="D183" i="79"/>
  <c r="D183" i="73"/>
  <c r="D183" i="77"/>
  <c r="D183" i="81"/>
  <c r="D183" i="87"/>
  <c r="D183" i="89"/>
  <c r="D183" i="91"/>
  <c r="D183" i="61"/>
  <c r="D183" i="63"/>
  <c r="D183" i="59"/>
  <c r="D183" i="65"/>
  <c r="D183" i="67"/>
  <c r="D183" i="69"/>
  <c r="D183" i="75"/>
  <c r="D167" i="75"/>
  <c r="D166" i="75"/>
  <c r="D165" i="75"/>
  <c r="D164" i="75"/>
  <c r="D162" i="75"/>
  <c r="D150" i="75" l="1"/>
  <c r="D155" i="75"/>
  <c r="D153" i="75"/>
  <c r="D154" i="75"/>
  <c r="D152" i="75"/>
  <c r="D140" i="71" l="1"/>
  <c r="D139" i="71"/>
  <c r="D140" i="79"/>
  <c r="D139" i="79"/>
  <c r="D140" i="89"/>
  <c r="D139" i="89"/>
  <c r="D140" i="87"/>
  <c r="D139" i="87"/>
  <c r="D140" i="81"/>
  <c r="D139" i="81"/>
  <c r="D140" i="77"/>
  <c r="D139" i="77"/>
  <c r="D140" i="73"/>
  <c r="D139" i="73"/>
  <c r="D140" i="63"/>
  <c r="D139" i="63"/>
  <c r="D140" i="61"/>
  <c r="D139" i="61"/>
  <c r="D140" i="91"/>
  <c r="D139" i="91"/>
  <c r="D140" i="69"/>
  <c r="D139" i="69"/>
  <c r="D140" i="65"/>
  <c r="D139" i="65"/>
  <c r="D140" i="59"/>
  <c r="D139" i="59"/>
  <c r="D140" i="75"/>
  <c r="D139" i="75"/>
  <c r="H29" i="60"/>
  <c r="G29" i="60"/>
  <c r="F29" i="60"/>
  <c r="F155" i="59"/>
  <c r="E155" i="59"/>
  <c r="F153" i="59"/>
  <c r="E153" i="59"/>
  <c r="H30" i="60"/>
  <c r="K30" i="60" s="1"/>
  <c r="G30" i="60"/>
  <c r="K28" i="60"/>
  <c r="G28" i="60"/>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F155" i="73"/>
  <c r="E155" i="73"/>
  <c r="F153" i="73"/>
  <c r="E153" i="73"/>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64"/>
  <c r="G29" i="64"/>
  <c r="F29" i="64"/>
  <c r="F155" i="63"/>
  <c r="E155" i="63"/>
  <c r="F153" i="63"/>
  <c r="E153" i="63"/>
  <c r="H28" i="64"/>
  <c r="K28" i="64" s="1"/>
  <c r="G28" i="64"/>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F155" i="83"/>
  <c r="F153" i="83"/>
  <c r="F154" i="83"/>
  <c r="F152" i="83"/>
  <c r="F148" i="83"/>
  <c r="F147" i="83"/>
  <c r="F145" i="83"/>
  <c r="F144" i="83"/>
  <c r="F143" i="83"/>
  <c r="F142" i="83"/>
  <c r="F141" i="83"/>
  <c r="F140" i="83"/>
  <c r="F139" i="83"/>
  <c r="H29" i="92"/>
  <c r="G29" i="92"/>
  <c r="F155" i="91"/>
  <c r="E155" i="91"/>
  <c r="F153" i="91"/>
  <c r="E153" i="91"/>
  <c r="H30" i="92"/>
  <c r="K30" i="92" s="1"/>
  <c r="G30" i="92"/>
  <c r="H28" i="92"/>
  <c r="K28" i="92" s="1"/>
  <c r="G28" i="92"/>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78"/>
  <c r="G29" i="78"/>
  <c r="F29" i="78"/>
  <c r="F155" i="77"/>
  <c r="E155" i="77"/>
  <c r="F153" i="77"/>
  <c r="E153" i="77"/>
  <c r="H30" i="78"/>
  <c r="K30" i="78" s="1"/>
  <c r="G30" i="78"/>
  <c r="K28" i="78"/>
  <c r="G28" i="78"/>
  <c r="F154" i="77"/>
  <c r="E154" i="77"/>
  <c r="F152" i="77"/>
  <c r="E152" i="77"/>
  <c r="F150" i="77"/>
  <c r="E150" i="77"/>
  <c r="F148" i="77"/>
  <c r="E148" i="77"/>
  <c r="F147" i="77"/>
  <c r="E147" i="77"/>
  <c r="F145" i="77"/>
  <c r="E145" i="77"/>
  <c r="F144" i="77"/>
  <c r="E144" i="77"/>
  <c r="F143" i="77"/>
  <c r="E143" i="77"/>
  <c r="F142" i="77"/>
  <c r="E142" i="77"/>
  <c r="F141" i="77"/>
  <c r="E141" i="77"/>
  <c r="F140" i="77"/>
  <c r="E140" i="77"/>
  <c r="F139" i="77"/>
  <c r="E139" i="77"/>
  <c r="H29" i="82"/>
  <c r="G29" i="82"/>
  <c r="F29" i="82"/>
  <c r="F155" i="81"/>
  <c r="E155" i="81"/>
  <c r="F153" i="81"/>
  <c r="E153" i="81"/>
  <c r="H28" i="82"/>
  <c r="K28" i="82" s="1"/>
  <c r="G28" i="82"/>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F29" i="72"/>
  <c r="F155" i="71"/>
  <c r="E155" i="71"/>
  <c r="F153" i="71"/>
  <c r="E153" i="71"/>
  <c r="H30" i="72"/>
  <c r="K30" i="72" s="1"/>
  <c r="G30" i="72"/>
  <c r="H28" i="72"/>
  <c r="K28" i="72" s="1"/>
  <c r="G28" i="72"/>
  <c r="F154" i="71"/>
  <c r="E154" i="71"/>
  <c r="F152" i="71"/>
  <c r="E152" i="71"/>
  <c r="F150" i="71"/>
  <c r="E150" i="71"/>
  <c r="F148" i="71"/>
  <c r="E148" i="71"/>
  <c r="F147" i="71"/>
  <c r="E147" i="71"/>
  <c r="F145" i="71"/>
  <c r="E145" i="71"/>
  <c r="F144" i="71"/>
  <c r="E144" i="71"/>
  <c r="F143" i="71"/>
  <c r="E143" i="71"/>
  <c r="F142" i="71"/>
  <c r="E142" i="71"/>
  <c r="F141" i="71"/>
  <c r="E141" i="71"/>
  <c r="F140" i="71"/>
  <c r="E140" i="71"/>
  <c r="F139" i="71"/>
  <c r="E139" i="71"/>
  <c r="H29" i="90"/>
  <c r="G29" i="90"/>
  <c r="F29" i="90"/>
  <c r="F155" i="89"/>
  <c r="E155" i="89"/>
  <c r="F153" i="89"/>
  <c r="E153" i="89"/>
  <c r="H28" i="90"/>
  <c r="K28" i="90" s="1"/>
  <c r="G28" i="90"/>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0"/>
  <c r="G29" i="80"/>
  <c r="F29" i="80"/>
  <c r="F155" i="79"/>
  <c r="E155" i="79"/>
  <c r="F153" i="79"/>
  <c r="E153" i="79"/>
  <c r="H30" i="80"/>
  <c r="K30" i="80" s="1"/>
  <c r="G30" i="80"/>
  <c r="H28" i="80"/>
  <c r="K28" i="80" s="1"/>
  <c r="G28" i="80"/>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88"/>
  <c r="G29" i="88"/>
  <c r="F29" i="88"/>
  <c r="F155" i="87"/>
  <c r="E155" i="87"/>
  <c r="F153" i="87"/>
  <c r="E153" i="87"/>
  <c r="H28" i="88"/>
  <c r="K28" i="88" s="1"/>
  <c r="G28" i="88"/>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62"/>
  <c r="G29" i="62"/>
  <c r="F29" i="62"/>
  <c r="F155" i="61"/>
  <c r="E155" i="61"/>
  <c r="F153" i="61"/>
  <c r="E153" i="61"/>
  <c r="H30" i="62"/>
  <c r="K30" i="62" s="1"/>
  <c r="G30" i="62"/>
  <c r="H28" i="62"/>
  <c r="K28" i="62" s="1"/>
  <c r="G28" i="62"/>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66"/>
  <c r="G29" i="66"/>
  <c r="F29" i="66"/>
  <c r="F155" i="65"/>
  <c r="E155" i="65"/>
  <c r="F153" i="65"/>
  <c r="E153" i="65"/>
  <c r="H28" i="66"/>
  <c r="K28" i="66" s="1"/>
  <c r="G28" i="66"/>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K28" i="70"/>
  <c r="H29" i="68"/>
  <c r="G29" i="68"/>
  <c r="F29" i="68"/>
  <c r="F155" i="67"/>
  <c r="E155" i="67"/>
  <c r="F153" i="67"/>
  <c r="E153" i="67"/>
  <c r="H28" i="68"/>
  <c r="K28" i="68" s="1"/>
  <c r="G28" i="68"/>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F155" i="75"/>
  <c r="F153" i="75"/>
  <c r="F143" i="75"/>
  <c r="F140" i="75"/>
  <c r="F139" i="75"/>
  <c r="F28" i="70" l="1"/>
  <c r="F28" i="68"/>
  <c r="F144" i="75" l="1"/>
  <c r="F28" i="66" l="1"/>
  <c r="F28" i="64"/>
  <c r="F141" i="75" l="1"/>
  <c r="H30" i="76"/>
  <c r="K30" i="76" s="1"/>
  <c r="F148" i="75"/>
  <c r="F30" i="60" l="1"/>
  <c r="F28" i="60"/>
  <c r="F30" i="62"/>
  <c r="F28" i="62"/>
  <c r="E32" i="60"/>
  <c r="F32" i="60"/>
  <c r="G32" i="60"/>
  <c r="D32" i="64"/>
  <c r="H32" i="60"/>
  <c r="F142" i="75" l="1"/>
  <c r="H32" i="64"/>
  <c r="G32" i="64"/>
  <c r="D32" i="60"/>
  <c r="F32" i="64"/>
  <c r="E32" i="64"/>
  <c r="F28" i="90" l="1"/>
  <c r="F28" i="88"/>
  <c r="F28" i="82" l="1"/>
  <c r="F30" i="92" l="1"/>
  <c r="F30" i="78"/>
  <c r="F28" i="78"/>
  <c r="F30" i="76"/>
  <c r="F30" i="74"/>
  <c r="H43" i="88"/>
  <c r="E36" i="78"/>
  <c r="D36" i="78"/>
  <c r="H43" i="92" l="1"/>
  <c r="H43" i="90"/>
  <c r="F30" i="72" l="1"/>
  <c r="F28" i="72"/>
  <c r="F30" i="80"/>
  <c r="F28" i="80"/>
  <c r="F150" i="75" l="1"/>
  <c r="H43" i="78"/>
  <c r="H43" i="74"/>
  <c r="F154" i="75" l="1"/>
  <c r="F152" i="75"/>
  <c r="D43" i="88"/>
  <c r="D43" i="78"/>
  <c r="D43" i="74"/>
  <c r="D32" i="88"/>
  <c r="D32" i="82"/>
  <c r="D32" i="78"/>
  <c r="D32" i="74"/>
  <c r="D32" i="80"/>
  <c r="E43" i="88"/>
  <c r="E43" i="74"/>
  <c r="E43" i="78"/>
  <c r="E32" i="88"/>
  <c r="E32" i="78"/>
  <c r="E32" i="74"/>
  <c r="E32" i="82"/>
  <c r="E32" i="80"/>
  <c r="F147" i="75" l="1"/>
  <c r="H28" i="76"/>
  <c r="K28" i="76" s="1"/>
  <c r="E32" i="92"/>
  <c r="E32" i="90"/>
  <c r="D32" i="92"/>
  <c r="D32" i="90"/>
  <c r="F32" i="88"/>
  <c r="F32" i="82"/>
  <c r="F32" i="78"/>
  <c r="F32" i="74"/>
  <c r="F32" i="80"/>
  <c r="F43" i="88"/>
  <c r="F43" i="74"/>
  <c r="F43" i="78"/>
  <c r="G32" i="88"/>
  <c r="G32" i="82"/>
  <c r="G32" i="78"/>
  <c r="G32" i="74"/>
  <c r="G32" i="80"/>
  <c r="G43" i="88"/>
  <c r="G43" i="78"/>
  <c r="G43" i="74"/>
  <c r="E43" i="92"/>
  <c r="E43" i="90"/>
  <c r="D43" i="92"/>
  <c r="D43" i="90"/>
  <c r="F145" i="75" l="1"/>
  <c r="G43" i="92"/>
  <c r="G43" i="90"/>
  <c r="F43" i="92"/>
  <c r="F43" i="90"/>
  <c r="G32" i="92"/>
  <c r="G32" i="90"/>
  <c r="F32" i="92"/>
  <c r="F32" i="90"/>
  <c r="H32" i="88" l="1"/>
  <c r="H32" i="82"/>
  <c r="H32" i="78"/>
  <c r="H32" i="74"/>
  <c r="H32" i="80"/>
  <c r="H32" i="90" l="1"/>
  <c r="H32" i="92"/>
  <c r="A5" i="92" l="1"/>
  <c r="A5" i="91"/>
  <c r="H8" i="92"/>
  <c r="F8" i="92"/>
  <c r="D8" i="92"/>
  <c r="F8" i="91"/>
  <c r="E8" i="91"/>
  <c r="D8" i="91"/>
  <c r="A5" i="90"/>
  <c r="A5" i="89"/>
  <c r="H8" i="90"/>
  <c r="F8" i="90"/>
  <c r="D8" i="90"/>
  <c r="F8" i="89"/>
  <c r="E8" i="89"/>
  <c r="D8" i="89"/>
  <c r="A5" i="87"/>
  <c r="A5" i="88"/>
  <c r="H8" i="88"/>
  <c r="F8" i="88"/>
  <c r="D8" i="88"/>
  <c r="F8" i="87"/>
  <c r="E8" i="87"/>
  <c r="D8" i="87"/>
  <c r="A5" i="84"/>
  <c r="A5" i="83"/>
  <c r="H8" i="84" l="1"/>
  <c r="F8" i="84"/>
  <c r="D8" i="84"/>
  <c r="F8" i="83"/>
  <c r="E8" i="83"/>
  <c r="D8" i="83"/>
  <c r="A5" i="81" l="1"/>
  <c r="A5" i="82"/>
  <c r="H8" i="82"/>
  <c r="F8" i="82"/>
  <c r="D8" i="82"/>
  <c r="F8" i="81"/>
  <c r="E8" i="81"/>
  <c r="D8" i="81"/>
  <c r="A5" i="79" l="1"/>
  <c r="A5" i="80"/>
  <c r="H8" i="80"/>
  <c r="F8" i="80"/>
  <c r="D8" i="80"/>
  <c r="F8" i="79"/>
  <c r="E8" i="79"/>
  <c r="D8" i="79"/>
  <c r="A5" i="78" l="1"/>
  <c r="A5" i="77"/>
  <c r="H8" i="78"/>
  <c r="F8" i="78"/>
  <c r="D8" i="78"/>
  <c r="F8" i="77"/>
  <c r="E8" i="77"/>
  <c r="D8" i="77"/>
  <c r="A5" i="75"/>
  <c r="A5" i="76"/>
  <c r="H8" i="76"/>
  <c r="F8" i="76"/>
  <c r="D8" i="76"/>
  <c r="F8" i="75"/>
  <c r="E8" i="75"/>
  <c r="D8" i="75"/>
  <c r="A5" i="73"/>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alcChain>
</file>

<file path=xl/sharedStrings.xml><?xml version="1.0" encoding="utf-8"?>
<sst xmlns="http://schemas.openxmlformats.org/spreadsheetml/2006/main" count="8981" uniqueCount="337">
  <si>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</si>
  <si>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</si>
  <si>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</si>
  <si>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</si>
  <si>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</si>
  <si>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</si>
  <si>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</si>
  <si>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</si>
  <si>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</si>
  <si>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</si>
  <si>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</si>
  <si>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</si>
  <si>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</si>
  <si>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</si>
  <si>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</si>
  <si>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</si>
  <si>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</si>
  <si>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</si>
  <si>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</si>
  <si>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</si>
  <si>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</si>
  <si>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</si>
  <si>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</si>
  <si>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</si>
  <si>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</si>
  <si>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</si>
  <si>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</si>
  <si>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</si>
  <si>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</si>
  <si>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</si>
  <si>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</si>
  <si>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</si>
  <si>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</si>
  <si>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</si>
  <si>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</si>
  <si>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</si>
  <si>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</si>
  <si>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</si>
  <si>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</si>
  <si>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</si>
  <si>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</si>
  <si>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</si>
  <si>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</si>
  <si>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</si>
  <si>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</si>
  <si>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</si>
  <si>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</si>
  <si>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</si>
  <si>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</si>
  <si>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</si>
  <si>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</si>
  <si>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</si>
  <si>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</si>
  <si>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</si>
  <si>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</si>
  <si>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</si>
  <si>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</si>
  <si>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</si>
  <si>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</si>
  <si>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</si>
  <si>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</si>
  <si>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1) ДПМ</t>
  </si>
  <si>
    <t>Няганская ГРЭС (БЛ 2) ДПМ</t>
  </si>
  <si>
    <t>Няганская ГРЭС (БЛ 3) ДПМ</t>
  </si>
  <si>
    <t>Аргаяшская ТЭЦ (ТГ 4) НВ</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</si>
  <si>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</si>
  <si>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</si>
  <si>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</si>
  <si>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</si>
  <si>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</si>
  <si>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</si>
  <si>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</si>
  <si>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</si>
  <si>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</si>
  <si>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</si>
  <si>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</si>
  <si>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</si>
  <si>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</si>
  <si>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</si>
  <si>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</si>
  <si>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</si>
  <si>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</si>
  <si>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</si>
  <si>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</si>
  <si>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</si>
  <si>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</si>
  <si>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</si>
  <si>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</si>
  <si>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</si>
  <si>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</si>
  <si>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</si>
  <si>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</si>
  <si>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</si>
  <si>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</si>
  <si>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</si>
  <si>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</si>
  <si>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</si>
  <si>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</si>
  <si>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</si>
  <si>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</si>
  <si>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</si>
  <si>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</si>
  <si>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</si>
  <si>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</si>
  <si>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</si>
  <si>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</si>
  <si>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</si>
  <si>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</si>
  <si>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</si>
  <si>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</si>
  <si>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</si>
  <si>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</si>
  <si>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</si>
  <si>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</si>
  <si>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</si>
  <si>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</si>
  <si>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</si>
  <si>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</si>
  <si>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</si>
  <si>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</si>
  <si>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</si>
  <si>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</si>
  <si>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</si>
  <si>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</si>
  <si>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</si>
  <si>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</si>
  <si>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</si>
  <si>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</si>
  <si>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</si>
  <si>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</si>
  <si>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</si>
  <si>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</si>
  <si>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</si>
  <si>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</si>
  <si>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</si>
  <si>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</si>
  <si>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</si>
  <si>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</si>
  <si>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</si>
  <si>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</si>
  <si>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</si>
  <si>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</si>
  <si>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</si>
  <si>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</si>
  <si>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</si>
  <si>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</si>
  <si>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</si>
  <si>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</si>
  <si>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</si>
  <si>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</si>
  <si>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</si>
  <si>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</si>
  <si>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</si>
  <si>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</si>
  <si>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</si>
  <si>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</si>
  <si>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</si>
  <si>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</si>
  <si>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</si>
  <si>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</si>
  <si>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</si>
  <si>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</si>
  <si>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</si>
  <si>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</si>
  <si>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</si>
  <si>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</si>
  <si>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</si>
  <si>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</si>
  <si>
    <t>Публичное акционерное общество "Фортум"</t>
  </si>
  <si>
    <t>ПАО "Фортум"</t>
  </si>
  <si>
    <t>+7 495 788-45-88
+7 351 259-64-79
+7 495 788-46-75
+7 985 85 00 134</t>
  </si>
  <si>
    <t>Приказ Минэнерго России от 23.09.2015 № 667</t>
  </si>
  <si>
    <r>
      <t xml:space="preserve">"Инвестиционная программа публичного акционерного общества "Фортум" в сфере теплоснабжения города Челябинск на 2018 год", утверждена постановлением Министерства тарифного регулирования и энергетики Челябинской области № 52/10 от 30.10.2017 г., электронный адрес размещения: </t>
    </r>
    <r>
      <rPr>
        <u/>
        <sz val="10"/>
        <color theme="1"/>
        <rFont val="Tahoma"/>
        <family val="2"/>
        <charset val="204"/>
      </rPr>
      <t>https://www.fortum.ru/raskrytie-informacii-v-sfere-teplosnabzenia</t>
    </r>
  </si>
  <si>
    <t>Челябинская ТЭЦ-4 (БЛ 1) ДПМ</t>
  </si>
  <si>
    <t>Челябинская ТЭЦ-4 (БЛ 2) ДПМ</t>
  </si>
  <si>
    <t>Челябинская ТЭЦ-4 (БЛ 3) НВ</t>
  </si>
  <si>
    <t>123112, г. Москва, Пресненская набережная, 10, этаж 15, помещение 20</t>
  </si>
  <si>
    <t>Приказ Минэнерго России от 17.12.2018 № 1177</t>
  </si>
  <si>
    <t>Приказ Минэнерго России от 14.11.2018 № 1034</t>
  </si>
  <si>
    <t>"Инвестиционная программа публичного акционерного общества "Фортум" в сфере теплоснабжения г. Тюмени на 2017-2020 годы (с учетом изменений)", утверждена приказом Департамента тарифной и ценовой политики Тюменской области № 63/01-05-ОС от 27.08.2018 г., электронный адрес размещения: https://www.fortum.ru/raskrytie-informacii-v-sfere-teplosnabzenia</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</si>
  <si>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</si>
  <si>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</si>
  <si>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</si>
  <si>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</si>
  <si>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</si>
  <si>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</si>
  <si>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</si>
  <si>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</si>
  <si>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</si>
  <si>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</si>
  <si>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</si>
  <si>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</si>
  <si>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</si>
  <si>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</si>
  <si>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</si>
  <si>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</si>
  <si>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</si>
  <si>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</si>
  <si>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</si>
  <si>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</si>
  <si>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</si>
  <si>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</si>
  <si>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</si>
  <si>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</si>
  <si>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</si>
  <si>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</si>
  <si>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</si>
  <si>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</si>
  <si>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</si>
  <si>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</si>
  <si>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</si>
  <si>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</si>
  <si>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</si>
  <si>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</si>
  <si>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</si>
  <si>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</si>
  <si>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</si>
  <si>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</si>
  <si>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</si>
  <si>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</si>
  <si>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</si>
  <si>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</si>
  <si>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</si>
  <si>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</si>
  <si>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</si>
  <si>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</si>
  <si>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</si>
  <si>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</si>
  <si>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</si>
  <si>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</si>
  <si>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</si>
  <si>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</si>
  <si>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</si>
  <si>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</si>
  <si>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</si>
  <si>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</si>
  <si>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</si>
  <si>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</si>
  <si>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</si>
  <si>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</si>
  <si>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</si>
  <si>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</si>
  <si>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</si>
  <si>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</si>
  <si>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</si>
  <si>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</si>
  <si>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</si>
  <si>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</si>
  <si>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</si>
  <si>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</si>
  <si>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</si>
  <si>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</si>
  <si>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</si>
  <si>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</si>
  <si>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</si>
  <si>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</si>
  <si>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</si>
  <si>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</si>
  <si>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</si>
  <si>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</si>
  <si>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</si>
  <si>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</si>
  <si>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</si>
  <si>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</si>
  <si>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</si>
  <si>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</si>
  <si>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</si>
  <si>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</si>
  <si>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</si>
  <si>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</si>
  <si>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</si>
  <si>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</si>
  <si>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</si>
  <si>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</si>
  <si>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</si>
  <si>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</si>
  <si>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</si>
  <si>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</si>
  <si>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</si>
  <si>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</si>
  <si>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</si>
  <si>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</si>
  <si>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</si>
  <si>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</si>
  <si>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</si>
  <si>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</si>
  <si>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</si>
  <si>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</si>
  <si>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</si>
  <si>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</si>
  <si>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</si>
  <si>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</si>
  <si>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</si>
  <si>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</si>
  <si>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</si>
  <si>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</si>
  <si>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</si>
  <si>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</si>
  <si>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</si>
  <si>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</si>
  <si>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</si>
  <si>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</si>
  <si>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</si>
  <si>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</si>
  <si>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</si>
  <si>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</si>
  <si>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</si>
  <si>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</si>
  <si>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</si>
  <si>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</si>
  <si>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</si>
  <si>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</si>
  <si>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</si>
  <si>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</si>
  <si>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</si>
  <si>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</si>
  <si>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</si>
  <si>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</si>
  <si>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</si>
  <si>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</si>
  <si>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</si>
  <si>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</si>
  <si>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</si>
  <si>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</si>
  <si>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</si>
  <si>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</si>
  <si>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</si>
  <si>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</si>
  <si>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</si>
  <si>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</si>
  <si>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</si>
  <si>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</si>
  <si>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</si>
  <si>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</si>
  <si>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</si>
  <si>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</si>
  <si>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t>Аргаяшская ТЭЦ без ДПМ/НВ/ВР (ТГ-6)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</si>
</sst>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_-* #,##0.00[$€-1]_-;\-* #,##0.00[$€-1]_-;_-* &quot;-&quot;??[$€-1]_-"/>
    <numFmt numFmtId="166" formatCode="&quot;$&quot;#,##0_);[Red]\(&quot;$&quot;#,##0\)"/>
    <numFmt numFmtId="167" formatCode="#,##0_ ;\-#,##0\ "/>
  </numFmts>
  <fonts count="43">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u/>
      <sz val="10"/>
      <color theme="1"/>
      <name val="Tahoma"/>
      <family val="2"/>
      <charset val="204"/>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31">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5" xfId="0" applyFont="1" applyBorder="1" applyAlignment="1">
      <alignment horizontal="center" vertical="center"/>
    </xf>
    <xf numFmtId="0" fontId="29" fillId="0" borderId="26"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8" xfId="0" applyFont="1" applyFill="1" applyBorder="1" applyAlignment="1">
      <alignment horizontal="right" vertical="center" wrapText="1"/>
    </xf>
    <xf numFmtId="0" fontId="27" fillId="0" borderId="29" xfId="0" applyFont="1" applyBorder="1" applyAlignment="1">
      <alignment horizontal="left" vertical="center" wrapText="1"/>
    </xf>
    <xf numFmtId="0" fontId="27" fillId="11" borderId="9" xfId="0" applyFont="1" applyFill="1" applyBorder="1" applyAlignment="1">
      <alignment vertical="center"/>
    </xf>
    <xf numFmtId="0" fontId="27" fillId="0" borderId="28"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20" xfId="65" applyFont="1" applyBorder="1" applyAlignment="1">
      <alignment vertical="center"/>
    </xf>
    <xf numFmtId="0" fontId="36" fillId="0" borderId="20" xfId="65" applyFont="1" applyBorder="1" applyAlignment="1">
      <alignment vertical="center"/>
    </xf>
    <xf numFmtId="0" fontId="36" fillId="0" borderId="23" xfId="65" applyFont="1" applyBorder="1" applyAlignment="1">
      <alignment vertical="center"/>
    </xf>
    <xf numFmtId="0" fontId="27" fillId="0" borderId="9" xfId="0" applyFont="1" applyFill="1" applyBorder="1" applyAlignment="1">
      <alignment horizontal="center" vertical="center" wrapText="1"/>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7" xfId="65" applyFont="1" applyBorder="1" applyAlignment="1">
      <alignment vertical="center"/>
    </xf>
    <xf numFmtId="4" fontId="27" fillId="0" borderId="0" xfId="0" applyNumberFormat="1" applyFont="1" applyAlignment="1">
      <alignment vertical="center"/>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27" fillId="0" borderId="0" xfId="0" applyFont="1" applyAlignment="1">
      <alignment horizontal="right"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8" xfId="0" applyFont="1" applyFill="1" applyBorder="1" applyAlignment="1">
      <alignment horizontal="center" vertical="center"/>
    </xf>
    <xf numFmtId="0" fontId="27" fillId="11" borderId="31" xfId="0" applyFont="1" applyFill="1" applyBorder="1" applyAlignment="1">
      <alignment vertical="center"/>
    </xf>
    <xf numFmtId="0" fontId="27" fillId="11" borderId="16" xfId="0" applyFont="1" applyFill="1" applyBorder="1" applyAlignment="1">
      <alignment vertical="center"/>
    </xf>
    <xf numFmtId="0" fontId="27" fillId="0" borderId="28" xfId="0" applyFont="1" applyFill="1" applyBorder="1" applyAlignment="1">
      <alignment vertical="center"/>
    </xf>
    <xf numFmtId="0" fontId="27" fillId="0" borderId="30" xfId="0" applyFont="1" applyFill="1" applyBorder="1" applyAlignment="1">
      <alignment vertical="center" wrapText="1"/>
    </xf>
    <xf numFmtId="0" fontId="27" fillId="0" borderId="30" xfId="0" applyFont="1" applyBorder="1" applyAlignment="1">
      <alignment vertical="center" wrapText="1"/>
    </xf>
    <xf numFmtId="0" fontId="27" fillId="0" borderId="28" xfId="0" applyFont="1" applyBorder="1" applyAlignment="1">
      <alignment vertical="center"/>
    </xf>
    <xf numFmtId="0" fontId="41" fillId="0" borderId="30" xfId="0" applyFont="1" applyBorder="1" applyAlignment="1">
      <alignment vertical="center" wrapText="1"/>
    </xf>
    <xf numFmtId="0" fontId="41" fillId="0" borderId="28" xfId="0" applyFont="1" applyBorder="1" applyAlignment="1">
      <alignment vertical="center"/>
    </xf>
    <xf numFmtId="0" fontId="41" fillId="0" borderId="9" xfId="0" applyFont="1" applyBorder="1" applyAlignment="1">
      <alignment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7" xfId="0" applyFont="1" applyBorder="1" applyAlignment="1">
      <alignment horizontal="center" vertical="center"/>
    </xf>
    <xf numFmtId="0" fontId="30" fillId="0" borderId="19" xfId="0" applyFont="1" applyBorder="1" applyAlignment="1">
      <alignment horizontal="center" vertical="center"/>
    </xf>
    <xf numFmtId="0" fontId="30" fillId="0" borderId="21" xfId="0" applyFont="1" applyBorder="1" applyAlignment="1">
      <alignment horizontal="center" vertical="center"/>
    </xf>
    <xf numFmtId="0" fontId="29" fillId="0" borderId="18" xfId="0" applyFont="1" applyBorder="1" applyAlignment="1">
      <alignment vertical="center" wrapText="1"/>
    </xf>
    <xf numFmtId="0" fontId="30" fillId="0" borderId="9" xfId="0" applyFont="1" applyBorder="1" applyAlignment="1">
      <alignment vertical="center" wrapText="1"/>
    </xf>
    <xf numFmtId="0" fontId="30" fillId="0" borderId="22" xfId="0" applyFont="1" applyBorder="1" applyAlignment="1">
      <alignment vertical="center" wrapText="1"/>
    </xf>
    <xf numFmtId="0" fontId="29" fillId="0" borderId="16" xfId="0" applyFont="1" applyBorder="1" applyAlignment="1">
      <alignment horizontal="left" vertical="center" wrapText="1"/>
    </xf>
    <xf numFmtId="0" fontId="29" fillId="0" borderId="9" xfId="0" applyFont="1" applyBorder="1" applyAlignment="1">
      <alignment horizontal="left" vertical="center" wrapText="1"/>
    </xf>
    <xf numFmtId="0" fontId="29" fillId="0" borderId="22" xfId="0" applyFont="1" applyBorder="1" applyAlignment="1">
      <alignment horizontal="left" vertical="center" wrapText="1"/>
    </xf>
    <xf numFmtId="0" fontId="29" fillId="0" borderId="24" xfId="0" applyFont="1" applyBorder="1" applyAlignment="1">
      <alignment horizontal="center" vertical="center"/>
    </xf>
    <xf numFmtId="0" fontId="29" fillId="0" borderId="19" xfId="0" applyFont="1" applyBorder="1" applyAlignment="1">
      <alignment horizontal="center" vertical="center"/>
    </xf>
    <xf numFmtId="0" fontId="30" fillId="0" borderId="19" xfId="0" applyFont="1" applyBorder="1" applyAlignment="1">
      <alignment vertical="center"/>
    </xf>
    <xf numFmtId="0" fontId="30" fillId="0" borderId="21"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right" vertical="center" wrapText="1"/>
    </xf>
    <xf numFmtId="0" fontId="27" fillId="0" borderId="28"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0" xfId="0" applyFont="1" applyAlignment="1">
      <alignment horizontal="right" vertical="center" wrapText="1"/>
    </xf>
    <xf numFmtId="0" fontId="27" fillId="0" borderId="9" xfId="0" applyFont="1" applyBorder="1" applyAlignment="1">
      <alignment horizontal="center" vertical="center" wrapText="1"/>
    </xf>
    <xf numFmtId="4" fontId="27" fillId="0" borderId="28" xfId="0" applyNumberFormat="1" applyFont="1" applyFill="1" applyBorder="1" applyAlignment="1">
      <alignment horizontal="center" vertical="center"/>
    </xf>
    <xf numFmtId="4" fontId="27" fillId="0" borderId="29" xfId="0" applyNumberFormat="1" applyFont="1" applyFill="1" applyBorder="1" applyAlignment="1">
      <alignment horizontal="center" vertical="center"/>
    </xf>
    <xf numFmtId="0" fontId="27" fillId="0" borderId="29" xfId="0" applyFont="1" applyFill="1" applyBorder="1" applyAlignment="1">
      <alignment horizontal="center" vertical="center"/>
    </xf>
    <xf numFmtId="0" fontId="27" fillId="11" borderId="28" xfId="0" applyFont="1" applyFill="1" applyBorder="1" applyAlignment="1">
      <alignment horizontal="center" vertical="center"/>
    </xf>
    <xf numFmtId="0" fontId="27" fillId="11" borderId="29" xfId="0" applyFont="1" applyFill="1" applyBorder="1" applyAlignment="1">
      <alignment horizontal="center" vertical="center"/>
    </xf>
    <xf numFmtId="4" fontId="27" fillId="11" borderId="28" xfId="0" applyNumberFormat="1" applyFont="1" applyFill="1" applyBorder="1" applyAlignment="1">
      <alignment horizontal="center" vertical="center"/>
    </xf>
    <xf numFmtId="0" fontId="1" fillId="0" borderId="9" xfId="0" applyFont="1" applyFill="1" applyBorder="1" applyAlignment="1">
      <alignment vertical="center" wrapText="1"/>
    </xf>
  </cellXfs>
  <cellStyles count="67">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5" xfId="54" xr:uid="{00000000-0005-0000-0000-000036000000}"/>
    <cellStyle name="Стиль 1" xfId="55" xr:uid="{00000000-0005-0000-0000-000037000000}"/>
    <cellStyle name="Финансовый 2" xfId="56" xr:uid="{00000000-0005-0000-0000-000038000000}"/>
    <cellStyle name="Финансовый 3" xfId="57" xr:uid="{00000000-0005-0000-0000-000039000000}"/>
    <cellStyle name="Финансовый 3 2_TEHSHEET" xfId="58" xr:uid="{00000000-0005-0000-0000-00003A000000}"/>
    <cellStyle name="Финансовый 4 2" xfId="59" xr:uid="{00000000-0005-0000-0000-00003B000000}"/>
    <cellStyle name="Формула" xfId="2" xr:uid="{00000000-0005-0000-0000-00003C000000}"/>
    <cellStyle name="Формула 3" xfId="60" xr:uid="{00000000-0005-0000-0000-00003D000000}"/>
    <cellStyle name="Формула_GRES.2007.5" xfId="61" xr:uid="{00000000-0005-0000-0000-00003E000000}"/>
    <cellStyle name="ФормулаВБ" xfId="62" xr:uid="{00000000-0005-0000-0000-00003F000000}"/>
    <cellStyle name="ФормулаНаКонтроль" xfId="66" xr:uid="{00000000-0005-0000-0000-000040000000}"/>
    <cellStyle name="Формулы" xfId="63" xr:uid="{00000000-0005-0000-0000-000041000000}"/>
    <cellStyle name="Шапка таблицы" xfId="64" xr:uid="{00000000-0005-0000-0000-000042000000}"/>
  </cellStyles>
  <dxfs count="5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externalLink" Target="externalLinks/externalLink28.xml"/><Relationship Id="rId68" Type="http://schemas.openxmlformats.org/officeDocument/2006/relationships/externalLink" Target="externalLinks/externalLink33.xml"/><Relationship Id="rId76" Type="http://schemas.openxmlformats.org/officeDocument/2006/relationships/externalLink" Target="externalLinks/externalLink41.xml"/><Relationship Id="rId7" Type="http://schemas.openxmlformats.org/officeDocument/2006/relationships/worksheet" Target="worksheets/sheet7.xml"/><Relationship Id="rId71"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externalLink" Target="externalLinks/externalLink31.xml"/><Relationship Id="rId74" Type="http://schemas.openxmlformats.org/officeDocument/2006/relationships/externalLink" Target="externalLinks/externalLink39.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73" Type="http://schemas.openxmlformats.org/officeDocument/2006/relationships/externalLink" Target="externalLinks/externalLink38.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externalLink" Target="externalLinks/externalLink34.xml"/><Relationship Id="rId77"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16.xml"/><Relationship Id="rId72" Type="http://schemas.openxmlformats.org/officeDocument/2006/relationships/externalLink" Target="externalLinks/externalLink37.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70" Type="http://schemas.openxmlformats.org/officeDocument/2006/relationships/externalLink" Target="externalLinks/externalLink35.xml"/><Relationship Id="rId75"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9/&#1042;&#1056;/&#1055;&#1088;&#1086;&#1077;&#1082;&#1090;%20&#1086;&#1090;%2016.11.2018/&#1055;&#1040;&#1054;%20&#1060;&#1086;&#1088;&#1090;&#1091;&#1084;_&#1040;&#1088;&#1075;&#1072;&#1103;&#1096;&#1089;&#1082;&#1072;&#1103;%20&#1058;&#1069;&#1062;%20&#1073;&#1077;&#1079;%20&#1044;&#1055;&#1052;_&#1053;&#1042;_19_&#1042;_&#1060;&#1057;&#105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58;&#1072;&#1088;&#1080;&#1092;&#1099;%202020%20&#1075;&#1086;&#1076;%20&#1044;&#1054;&#1050;&#1059;&#1052;&#1045;&#1053;&#1058;&#1067;/&#1056;&#1072;&#1089;&#1095;&#1077;&#1090;%20&#1087;&#1086;%20&#1052;&#1059;_&#1058;&#1050;%202020.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40;&#1088;&#1075;&#1072;&#1103;&#1096;&#1089;&#1082;&#1072;&#1103;%20&#1058;&#1069;&#1062;%20&#1058;&#1043;-4%20&#1053;&#1042;_INDEX.STATION.TSZ.20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9/&#1056;&#1044;/&#1055;&#1088;&#1086;&#1077;&#1082;&#1090;%20&#1086;&#1090;%2028.11.2018/&#1055;&#1040;&#1054;%20&#1060;&#1086;&#1088;&#1090;&#1091;&#1084;_&#1040;&#1088;&#1075;&#1072;&#1103;&#1096;&#1089;&#1082;&#1072;&#1103;%20&#1058;&#1069;&#1062;%20(&#1058;&#1043;%204)%20&#1053;&#1042;_&#1062;_19_&#1060;A&#105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58;&#1069;&#1062;-1%20&#1073;&#1077;&#1079;%20&#1044;&#1055;&#1052;_&#1053;&#1042;_&#1042;&#1056;_FORM4.2020.ORG(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58;&#1069;&#1062;-1%20&#1073;&#1077;&#1079;%20&#1044;&#1055;&#1052;_INDEX.STATION.TSZ.20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58;&#1069;&#1062;-1%20(&#1058;&#1043;%2010,11)%20&#1053;&#1042;_FORM4.2020.ORG(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58;&#1069;&#1062;-1%20(&#1058;&#1043;%2010,11)_&#1053;&#1042;_INDEX.STATION.TSZ.20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58;&#1069;&#1062;-2_FORM4.2020.ORG(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40;&#1088;&#1075;&#1072;&#1103;&#1096;&#1089;&#1082;&#1072;&#1103;%20&#1058;&#1069;&#1062;%20(&#1058;&#1043;%206,7)%20&#1042;&#1056;_FORM4.2020.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58;&#1069;&#1062;-2_INDEX.STATION.TSZ.2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58;&#1069;&#1062;-3%20&#1073;&#1077;&#1079;%20&#1044;&#1055;&#1052;_&#1053;&#1042;_&#1042;&#1056;_FORM4.2020.ORG(v1.0).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58;&#1069;&#1062;-3%20&#1073;&#1077;&#1079;%20&#1044;&#1055;&#1052;%20&#1053;&#1042;_INDEX.STATION.TSZ.20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58;&#1069;&#1062;-3%20(&#1041;&#1051;%203)%20&#1044;&#1055;&#1052;%20&#1053;&#1042;__FORM4.2020.ORG(v1.0).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58;&#1069;&#1062;-3%20&#1041;&#1051;-3%20&#1044;&#1055;&#1052;_INDEX.STATION.TSZ.20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43;&#1056;&#1069;&#1057;%20(&#1041;&#1051;-1)%20&#1044;&#1055;&#1052;_FORM4.2020.ORG(v1.0).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43;&#1056;&#1069;&#1057;%20&#1041;&#1051;-1%20&#1044;&#1055;&#1052;_INDEX.STATION.TSZ.20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43;&#1056;&#1069;&#1057;%20(&#1041;&#1051;-2)%20&#1044;&#1055;&#1052;_FORM4.2020.ORG(v1.0).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43;&#1056;&#1069;&#1057;%20&#1041;&#1051;-2%20&#1044;&#1055;&#1052;_INDEX.STATION.TSZ.20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63;&#1077;&#1083;&#1103;&#1073;&#1080;&#1085;&#1089;&#1082;&#1072;&#1103;%20&#1043;&#1056;&#1069;&#1057;%20(&#1041;&#1051;-3)%20&#1053;&#1042;_FORM4.2020.ORG(v1.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40;&#1088;&#1075;&#1072;&#1103;&#1096;&#1089;&#1082;&#1072;&#1103;%20&#1058;&#1069;&#1062;%20(&#1058;&#1043;%201,2,3,5)%20&#1042;&#1056;_FORM4.2020.ORG(v1.0).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63;&#1077;&#1083;&#1103;&#1073;&#1080;&#1085;&#1089;&#1082;&#1072;&#1103;%20&#1043;&#1056;&#1069;&#1057;%20&#1041;&#1051;-3%20&#1053;&#1042;_INDEX.STATION.TSZ.20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8;&#1102;&#1084;&#1077;&#1085;&#1089;&#1082;&#1072;&#1103;%20&#1058;&#1069;&#1062;-1%20&#1073;&#1077;&#1079;%20&#1044;&#1055;&#1052;_&#1053;&#1042;_FORM4.2020.ORG(v1.0).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8;&#1102;&#1084;&#1077;&#1085;&#1089;&#1082;&#1072;&#1103;%20&#1058;&#1069;&#1062;-1%20&#1073;&#1077;&#1079;%20&#1044;&#1055;&#1052;%20&#1053;&#1042;_INDEX.STATION.TSZ.202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8;&#1102;&#1084;&#1077;&#1085;&#1089;&#1082;&#1072;&#1103;%20&#1058;&#1069;&#1062;-1%20&#1041;&#1051;-2%20&#1044;&#1055;&#1052;_FORM4.2020.ORG(v1.0).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8;&#1102;&#1084;&#1077;&#1085;&#1089;&#1082;&#1072;&#1103;%20&#1058;&#1069;&#1062;-1%20&#1041;&#1051;-2%20&#1044;&#1055;&#1052;_INDEX.STATION.TSZ.202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8;&#1102;&#1084;&#1077;&#1085;&#1089;&#1082;&#1072;&#1103;%20&#1058;&#1069;&#1062;-2_FORM4.2020.ORG(v1.0).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8;&#1102;&#1084;&#1077;&#1085;&#1089;&#1082;&#1072;&#1103;%20&#1058;&#1069;&#1062;-2_INDEX.STATION.TSZ.202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3;&#1103;&#1075;&#1072;&#1085;&#1089;&#1082;&#1072;&#1103;%20&#1043;&#1056;&#1069;&#1057;%20&#1041;&#1051;-1%20&#1044;&#1055;&#1052;%20&#1053;&#1042;_FORM4.2020.ORG(v1.0).xlsb"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3;&#1103;&#1075;&#1072;&#1085;&#1089;&#1082;&#1072;&#1103;%20&#1043;&#1056;&#1069;&#1057;%20&#1041;&#1051;-1%20&#1044;&#1055;&#1052;%20&#1053;&#1042;_INDEX.STATION.TSZ.20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3;&#1103;&#1075;&#1072;&#1085;&#1089;&#1082;&#1072;&#1103;%20&#1043;&#1056;&#1069;&#1057;%20&#1041;&#1051;-2%20&#1044;&#1055;&#1052;%20&#1053;&#1042;_FORM4.2020.ORG(v1.0).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40;&#1088;&#1075;&#1072;&#1103;&#1096;&#1089;&#1082;&#1072;&#1103;%20&#1058;&#1069;&#1062;%20&#1073;&#1077;&#1079;%20&#1044;&#1055;&#1052;%20&#1053;&#1042;_INDEX.STATION.TSZ.20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3;&#1103;&#1075;&#1072;&#1085;&#1089;&#1082;&#1072;&#1103;%20&#1043;&#1056;&#1069;&#1057;%20&#1041;&#1051;-2%20&#1044;&#1055;&#1052;%20&#1053;&#1042;_INDEX.STATION.TSZ.202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0/&#1060;&#1086;&#1088;&#1084;&#1072;%204/&#1060;&#1086;&#1088;&#1090;&#1091;&#1084;_&#1053;&#1103;&#1075;&#1072;&#1085;&#1089;&#1082;&#1072;&#1103;%20&#1043;&#1056;&#1069;&#1057;%20&#1041;&#1051;-3%20&#1044;&#1055;&#1052;%20&#1053;&#1042;_FORM4.2020.ORG(v1.0).xlsb"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OTO/&#1060;&#1057;&#1058;%202020/&#1056;&#1044;/2020_&#1060;&#1086;&#1088;&#1090;&#1091;&#1084;_&#1053;&#1103;&#1075;&#1072;&#1085;&#1089;&#1082;&#1072;&#1103;%20&#1043;&#1056;&#1069;&#1057;%20&#1041;&#1051;-3%20&#1044;&#1055;&#1052;%20&#1053;&#1042;_INDEX.STATION.TSZ.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8%20&#1075;&#1086;&#107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58;&#1072;&#1088;&#1080;&#1092;&#1099;%202020%20&#1075;&#1086;&#1076;%20&#1044;&#1054;&#1050;&#1059;&#1052;&#1045;&#1053;&#1058;&#1067;/&#1060;&#1072;&#1082;&#1090;%202018/&#1057;&#1084;&#1077;&#1090;&#1072;%20&#1092;&#1072;&#1082;&#1090;/&#1060;&#1072;&#1082;&#1090;%202018%20&#1075;&#1086;&#1076;/&#1057;&#1084;&#1077;&#1090;&#1072;%202018%20&#1075;&#1086;&#1076;_&#1074;&#1089;&#1077;%20&#1089;&#1090;&#1072;&#1085;&#1094;&#1080;&#1080;%20&#1060;&#1086;&#1088;&#1090;&#1091;&#108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18/&#1048;&#1085;&#1092;&#1086;&#1088;&#1084;&#1072;&#1094;&#1080;&#1103;%20&#1086;%20&#1090;&#1072;&#1088;&#1080;&#1092;&#1072;&#1093;%20&#1085;&#1072;%20&#1087;&#1086;&#1089;&#1090;&#1072;&#1074;&#1082;&#1091;%20&#1101;&#1083;&#1077;&#1082;&#1090;&#1088;&#1080;&#1095;&#1077;&#1089;&#1082;&#1086;&#1081;%20&#1101;&#1085;&#1077;&#1088;&#1075;&#1080;&#1080;%20(&#1084;&#1086;&#1097;&#1085;&#1086;&#1089;&#1090;&#1080;)%20&#1085;&#1072;%202018%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19/&#1048;&#1085;&#1092;&#1086;&#1088;&#1084;&#1072;&#1094;&#1080;&#1103;%20&#1086;%20&#1090;&#1072;&#1088;&#1080;&#1092;&#1072;&#1093;%20&#1085;&#1072;%20&#1087;&#1086;&#1089;&#1090;&#1072;&#1074;&#1082;&#1091;%20&#1101;&#1083;&#1077;&#1082;&#1090;&#1088;&#1080;&#1095;&#1077;&#1089;&#1082;&#1086;&#1081;%20&#1101;&#1085;&#1077;&#1088;&#1075;&#1080;&#1080;%20(&#1084;&#1086;&#1097;&#1085;&#1086;&#1089;&#1090;&#1080;)%20&#1085;&#1072;%202019%20&#1075;&#1086;&#10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0/&#1056;&#1044;/&#1057;&#1074;&#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ПУ"/>
      <sheetName val="0"/>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5">
          <cell r="M65">
            <v>1046.3442093793885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refreshError="1"/>
      <sheetData sheetId="1" refreshError="1"/>
      <sheetData sheetId="2">
        <row r="7">
          <cell r="P7">
            <v>632.27</v>
          </cell>
          <cell r="Q7">
            <v>632.27</v>
          </cell>
          <cell r="R7">
            <v>632.27</v>
          </cell>
          <cell r="S7">
            <v>658.55</v>
          </cell>
        </row>
        <row r="8">
          <cell r="P8">
            <v>641.62</v>
          </cell>
          <cell r="Q8">
            <v>641.62</v>
          </cell>
        </row>
        <row r="9">
          <cell r="P9">
            <v>564.42999999999995</v>
          </cell>
          <cell r="Q9">
            <v>572.35</v>
          </cell>
          <cell r="R9">
            <v>572.35</v>
          </cell>
          <cell r="S9">
            <v>647.38</v>
          </cell>
        </row>
        <row r="12">
          <cell r="P12">
            <v>662.85</v>
          </cell>
          <cell r="Q12">
            <v>662.85</v>
          </cell>
        </row>
        <row r="13">
          <cell r="P13">
            <v>701.48</v>
          </cell>
          <cell r="Q13">
            <v>701.48</v>
          </cell>
        </row>
        <row r="14">
          <cell r="P14">
            <v>706.62</v>
          </cell>
          <cell r="Q14">
            <v>706.62</v>
          </cell>
        </row>
        <row r="15">
          <cell r="P15">
            <v>671.93</v>
          </cell>
          <cell r="Q15">
            <v>681.36</v>
          </cell>
        </row>
        <row r="22">
          <cell r="P22">
            <v>15.73</v>
          </cell>
          <cell r="Q22">
            <v>20.45</v>
          </cell>
          <cell r="R22">
            <v>14.77</v>
          </cell>
          <cell r="S22">
            <v>14.77</v>
          </cell>
        </row>
        <row r="23">
          <cell r="P23">
            <v>35.270000000000003</v>
          </cell>
          <cell r="Q23">
            <v>35.270000000000003</v>
          </cell>
          <cell r="R23">
            <v>31.74</v>
          </cell>
          <cell r="S23">
            <v>31.74</v>
          </cell>
        </row>
        <row r="27">
          <cell r="P27">
            <v>29.33</v>
          </cell>
          <cell r="Q27">
            <v>29.83</v>
          </cell>
          <cell r="R27">
            <v>29.83</v>
          </cell>
          <cell r="S27">
            <v>55.4</v>
          </cell>
        </row>
        <row r="28">
          <cell r="P28">
            <v>48.75</v>
          </cell>
          <cell r="Q28">
            <v>50.98</v>
          </cell>
          <cell r="R28">
            <v>44.29</v>
          </cell>
          <cell r="S28">
            <v>45.16</v>
          </cell>
        </row>
        <row r="31">
          <cell r="P31">
            <v>29.09</v>
          </cell>
          <cell r="Q31">
            <v>35.74</v>
          </cell>
        </row>
        <row r="32">
          <cell r="P32">
            <v>37.39</v>
          </cell>
          <cell r="Q32">
            <v>37.39</v>
          </cell>
        </row>
        <row r="33">
          <cell r="P33">
            <v>53.44</v>
          </cell>
          <cell r="Q33">
            <v>53.44</v>
          </cell>
        </row>
        <row r="34">
          <cell r="P34">
            <v>55.66</v>
          </cell>
          <cell r="Q34">
            <v>80.37</v>
          </cell>
        </row>
        <row r="36">
          <cell r="P36">
            <v>57.02</v>
          </cell>
          <cell r="Q36">
            <v>57.02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УРУТ для НР 2017"/>
      <sheetName val="УРУТ для НР 2016"/>
      <sheetName val="расшифровка"/>
      <sheetName val="УРУТ для НР 2018"/>
      <sheetName val="дельта НВВ_Челябинск"/>
      <sheetName val="факт.НВВ_Челябинск"/>
      <sheetName val="дельта НВВ_АТЭЦ"/>
      <sheetName val="факт.НВВ_АТЭЦ"/>
      <sheetName val="дельта НВВ_Тюмень"/>
      <sheetName val="факт.НВВ_Тюмень"/>
      <sheetName val="3.1 АТЭЦ"/>
      <sheetName val="3.1 Челябинск"/>
      <sheetName val="3.1 Тюмень"/>
      <sheetName val="ПО ТЭ Челябинск"/>
      <sheetName val="ПО ТЭ АТЭЦ"/>
      <sheetName val="ПО ТЭ Тюмень"/>
      <sheetName val="Структура ПО Челябинск"/>
      <sheetName val="Структура ПО АТЭЦ"/>
      <sheetName val="Структура ПО Тюмень"/>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Индексы"/>
      <sheetName val="5.2 Челябинск"/>
      <sheetName val="5.2 АТЭЦ"/>
      <sheetName val="5.2 Тюмень"/>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5.5 Челябинск"/>
      <sheetName val="5.6 Челябинск"/>
      <sheetName val="5.6 АТЭЦ"/>
      <sheetName val="5.6 Тюмень"/>
      <sheetName val="5.7 Челябинск"/>
      <sheetName val="5.7 АТЭЦ"/>
      <sheetName val="5.7 Тюмень"/>
      <sheetName val="5.9 Челябинск"/>
      <sheetName val="5.9 АТЭЦ"/>
      <sheetName val="5.9 Тюмень"/>
      <sheetName val="6.1. ЧО"/>
      <sheetName val="6.1. ТО"/>
      <sheetName val="Челябинск_пг"/>
      <sheetName val="АТЭЦ_пг"/>
      <sheetName val="Тюмень_пг"/>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АТЭЦ"/>
      <sheetName val="ТН_ЧО"/>
      <sheetName val="Тариф ХОВ ТТЭЦ-1"/>
      <sheetName val="Тариф ХОВ ТТЭЦ-2"/>
      <sheetName val="Тариф ХОВ Челябинск_"/>
      <sheetName val="Тариф ХОВ АТЭЦ_"/>
      <sheetName val="Тариф ХОВ ТТЭЦ-1_"/>
      <sheetName val="Тариф ХОВ ТТЭЦ-2_"/>
      <sheetName val="ТН_Тюмень"/>
      <sheetName val="Заявлени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15">
          <cell r="P15">
            <v>79560.491963878303</v>
          </cell>
        </row>
      </sheetData>
      <sheetData sheetId="63">
        <row r="15">
          <cell r="P15">
            <v>18775.93670080891</v>
          </cell>
        </row>
      </sheetData>
      <sheetData sheetId="64">
        <row r="16">
          <cell r="AJ16">
            <v>74841.83860696615</v>
          </cell>
        </row>
      </sheetData>
      <sheetData sheetId="65">
        <row r="24">
          <cell r="C24">
            <v>6869429.2352235978</v>
          </cell>
          <cell r="O24">
            <v>908.60730740006375</v>
          </cell>
        </row>
        <row r="59">
          <cell r="O59">
            <v>779.07842622495446</v>
          </cell>
        </row>
      </sheetData>
      <sheetData sheetId="66">
        <row r="17">
          <cell r="C17">
            <v>3843141.5305162054</v>
          </cell>
          <cell r="O17">
            <v>654.5994401815924</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ow r="34">
          <cell r="J34">
            <v>7051.0099999999993</v>
          </cell>
        </row>
      </sheetData>
      <sheetData sheetId="83">
        <row r="34">
          <cell r="J34">
            <v>119.185667</v>
          </cell>
        </row>
      </sheetData>
      <sheetData sheetId="84" refreshError="1"/>
      <sheetData sheetId="85" refreshError="1"/>
      <sheetData sheetId="86" refreshError="1"/>
      <sheetData sheetId="87">
        <row r="33">
          <cell r="J33">
            <v>497322.75898746302</v>
          </cell>
        </row>
      </sheetData>
      <sheetData sheetId="88">
        <row r="33">
          <cell r="J33">
            <v>2151.6584045804984</v>
          </cell>
        </row>
      </sheetData>
      <sheetData sheetId="89">
        <row r="33">
          <cell r="J33">
            <v>54440.53253207598</v>
          </cell>
        </row>
      </sheetData>
      <sheetData sheetId="90">
        <row r="33">
          <cell r="J33">
            <v>109067.73613257281</v>
          </cell>
        </row>
      </sheetData>
      <sheetData sheetId="91" refreshError="1"/>
      <sheetData sheetId="92">
        <row r="3">
          <cell r="F3">
            <v>18.052996293425942</v>
          </cell>
        </row>
        <row r="4">
          <cell r="F4">
            <v>70.532130714247032</v>
          </cell>
        </row>
        <row r="8">
          <cell r="F8">
            <v>47.501409306426488</v>
          </cell>
        </row>
        <row r="9">
          <cell r="F9">
            <v>53.496104506033966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Аргаяшская ТЭЦ ТГ-4"/>
    </sheetNames>
    <sheetDataSet>
      <sheetData sheetId="0"/>
      <sheetData sheetId="1"/>
      <sheetData sheetId="2"/>
      <sheetData sheetId="3"/>
      <sheetData sheetId="4"/>
      <sheetData sheetId="5"/>
      <sheetData sheetId="6"/>
      <sheetData sheetId="7"/>
      <sheetData sheetId="8"/>
      <sheetData sheetId="9">
        <row r="11">
          <cell r="I11">
            <v>65</v>
          </cell>
          <cell r="L11">
            <v>61</v>
          </cell>
        </row>
        <row r="12">
          <cell r="I12">
            <v>62.766174999999997</v>
          </cell>
          <cell r="L12">
            <v>56.014951412062786</v>
          </cell>
        </row>
        <row r="13">
          <cell r="I13">
            <v>295.54000000000002</v>
          </cell>
          <cell r="L13">
            <v>350.93800000000005</v>
          </cell>
        </row>
        <row r="15">
          <cell r="I15">
            <v>279.98180000000002</v>
          </cell>
          <cell r="L15">
            <v>307.1930000000001</v>
          </cell>
        </row>
        <row r="16">
          <cell r="I16">
            <v>0</v>
          </cell>
          <cell r="L16">
            <v>434.01800000000003</v>
          </cell>
        </row>
        <row r="17">
          <cell r="I17">
            <v>0</v>
          </cell>
          <cell r="L17">
            <v>434.01800000000003</v>
          </cell>
        </row>
        <row r="20">
          <cell r="L20">
            <v>1123.0317309786635</v>
          </cell>
        </row>
        <row r="21">
          <cell r="L21">
            <v>115054.5295460565</v>
          </cell>
        </row>
        <row r="31">
          <cell r="I31">
            <v>284652.66354082787</v>
          </cell>
          <cell r="L31">
            <v>568264.82674316363</v>
          </cell>
        </row>
        <row r="32">
          <cell r="I32">
            <v>284652.66354082787</v>
          </cell>
          <cell r="L32">
            <v>344615.85611646273</v>
          </cell>
        </row>
        <row r="33">
          <cell r="I33">
            <v>0</v>
          </cell>
          <cell r="L33">
            <v>223648.9706267009</v>
          </cell>
        </row>
        <row r="43">
          <cell r="G43">
            <v>284979.75044199725</v>
          </cell>
          <cell r="H43">
            <v>83191.207241802011</v>
          </cell>
          <cell r="I43">
            <v>368170.95768379926</v>
          </cell>
          <cell r="J43">
            <v>344987.48653452867</v>
          </cell>
          <cell r="K43">
            <v>77337.286587121154</v>
          </cell>
          <cell r="L43">
            <v>422324.77312164981</v>
          </cell>
        </row>
      </sheetData>
      <sheetData sheetId="10"/>
      <sheetData sheetId="11">
        <row r="181">
          <cell r="G181">
            <v>1121.8219689786636</v>
          </cell>
        </row>
      </sheetData>
      <sheetData sheetId="12"/>
      <sheetData sheetId="13"/>
      <sheetData sheetId="14"/>
      <sheetData sheetId="15"/>
      <sheetData sheetId="16">
        <row r="24">
          <cell r="L24">
            <v>360.7</v>
          </cell>
          <cell r="M24">
            <v>370.4</v>
          </cell>
        </row>
        <row r="28">
          <cell r="L28">
            <v>173.1</v>
          </cell>
          <cell r="M28">
            <v>171.8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row r="28">
          <cell r="I28">
            <v>1.12008</v>
          </cell>
        </row>
      </sheetData>
      <sheetData sheetId="5" refreshError="1"/>
      <sheetData sheetId="6">
        <row r="20">
          <cell r="O20">
            <v>1017.8509833210488</v>
          </cell>
        </row>
      </sheetData>
      <sheetData sheetId="7" refreshError="1"/>
      <sheetData sheetId="8">
        <row r="20">
          <cell r="H20">
            <v>279.98180000000002</v>
          </cell>
        </row>
        <row r="181">
          <cell r="H181">
            <v>1016.6827398810489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50</v>
          </cell>
        </row>
      </sheetData>
      <sheetData sheetId="5"/>
      <sheetData sheetId="6"/>
      <sheetData sheetId="7"/>
      <sheetData sheetId="8"/>
      <sheetData sheetId="9"/>
      <sheetData sheetId="10"/>
      <sheetData sheetId="11"/>
      <sheetData sheetId="12"/>
      <sheetData sheetId="13"/>
      <sheetData sheetId="14"/>
      <sheetData sheetId="15">
        <row r="11">
          <cell r="J11">
            <v>50</v>
          </cell>
        </row>
      </sheetData>
      <sheetData sheetId="16"/>
      <sheetData sheetId="17"/>
      <sheetData sheetId="18"/>
      <sheetData sheetId="19"/>
      <sheetData sheetId="20">
        <row r="11">
          <cell r="H11">
            <v>50</v>
          </cell>
        </row>
        <row r="12">
          <cell r="H12">
            <v>20.083333333333332</v>
          </cell>
        </row>
        <row r="14">
          <cell r="H14">
            <v>3.2527167072025942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row r="11">
          <cell r="I11">
            <v>50</v>
          </cell>
          <cell r="L11">
            <v>50</v>
          </cell>
        </row>
        <row r="12">
          <cell r="I12">
            <v>25.279808333333335</v>
          </cell>
          <cell r="L12">
            <v>15.519507115122032</v>
          </cell>
        </row>
        <row r="13">
          <cell r="I13">
            <v>234.96270000000001</v>
          </cell>
          <cell r="L13">
            <v>197.828</v>
          </cell>
        </row>
        <row r="15">
          <cell r="I15">
            <v>208.63010000000003</v>
          </cell>
          <cell r="L15">
            <v>157.94299999999998</v>
          </cell>
        </row>
        <row r="16">
          <cell r="I16">
            <v>731.76300000000003</v>
          </cell>
          <cell r="L16">
            <v>416.15499999999997</v>
          </cell>
        </row>
        <row r="17">
          <cell r="I17">
            <v>729.40600000000006</v>
          </cell>
          <cell r="L17">
            <v>413.98099999999999</v>
          </cell>
        </row>
        <row r="20">
          <cell r="G20">
            <v>567.33974533483479</v>
          </cell>
          <cell r="L20">
            <v>608.37893676760132</v>
          </cell>
        </row>
        <row r="21">
          <cell r="H21">
            <v>715969.07358623075</v>
          </cell>
          <cell r="L21">
            <v>746001.31844447821</v>
          </cell>
        </row>
        <row r="31">
          <cell r="I31">
            <v>495833.7537554981</v>
          </cell>
          <cell r="L31">
            <v>317140.73377557757</v>
          </cell>
        </row>
        <row r="32">
          <cell r="I32">
            <v>116787.21260750029</v>
          </cell>
          <cell r="L32">
            <v>94846.430617488833</v>
          </cell>
        </row>
        <row r="33">
          <cell r="I33">
            <v>379046.54114799784</v>
          </cell>
          <cell r="L33">
            <v>222294.30315808873</v>
          </cell>
        </row>
        <row r="43">
          <cell r="G43">
            <v>118364.14780318113</v>
          </cell>
          <cell r="H43">
            <v>217194.73143424973</v>
          </cell>
          <cell r="I43">
            <v>335558.87923743087</v>
          </cell>
          <cell r="J43">
            <v>96089.19440988524</v>
          </cell>
          <cell r="K43">
            <v>138930.87323387395</v>
          </cell>
          <cell r="L43">
            <v>235020.06764375919</v>
          </cell>
        </row>
      </sheetData>
      <sheetData sheetId="10"/>
      <sheetData sheetId="11">
        <row r="170">
          <cell r="G170">
            <v>600.51050453321034</v>
          </cell>
        </row>
      </sheetData>
      <sheetData sheetId="12">
        <row r="170">
          <cell r="G170">
            <v>559.78122335895091</v>
          </cell>
        </row>
      </sheetData>
      <sheetData sheetId="13">
        <row r="181">
          <cell r="G181">
            <v>544.79293264084436</v>
          </cell>
        </row>
      </sheetData>
      <sheetData sheetId="14"/>
      <sheetData sheetId="15"/>
      <sheetData sheetId="16">
        <row r="24">
          <cell r="L24">
            <v>178.8</v>
          </cell>
          <cell r="M24">
            <v>184.2</v>
          </cell>
        </row>
        <row r="28">
          <cell r="L28">
            <v>166.8</v>
          </cell>
          <cell r="M28">
            <v>167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83.799999999999983</v>
          </cell>
        </row>
        <row r="12">
          <cell r="H12">
            <v>81.802499999999995</v>
          </cell>
        </row>
        <row r="14">
          <cell r="H14">
            <v>6.2828130333674688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ТЭЦ-1 ("/>
    </sheetNames>
    <sheetDataSet>
      <sheetData sheetId="0"/>
      <sheetData sheetId="1"/>
      <sheetData sheetId="2"/>
      <sheetData sheetId="3"/>
      <sheetData sheetId="4"/>
      <sheetData sheetId="5"/>
      <sheetData sheetId="6"/>
      <sheetData sheetId="7"/>
      <sheetData sheetId="8"/>
      <sheetData sheetId="9">
        <row r="11">
          <cell r="I11">
            <v>83.8</v>
          </cell>
          <cell r="L11">
            <v>83.799999999999983</v>
          </cell>
        </row>
        <row r="12">
          <cell r="I12">
            <v>77.590458333333331</v>
          </cell>
          <cell r="L12">
            <v>76.450250149342892</v>
          </cell>
        </row>
        <row r="13">
          <cell r="I13">
            <v>564.92100000000005</v>
          </cell>
          <cell r="L13">
            <v>569.48399999999992</v>
          </cell>
        </row>
        <row r="15">
          <cell r="I15">
            <v>526.7659000000001</v>
          </cell>
          <cell r="L15">
            <v>516.00400000000002</v>
          </cell>
        </row>
        <row r="16">
          <cell r="I16">
            <v>673.99</v>
          </cell>
          <cell r="L16">
            <v>871.43999999999994</v>
          </cell>
        </row>
        <row r="17">
          <cell r="I17">
            <v>673.99</v>
          </cell>
          <cell r="L17">
            <v>871.37499999999989</v>
          </cell>
        </row>
        <row r="20">
          <cell r="G20">
            <v>892.74865798060057</v>
          </cell>
          <cell r="L20">
            <v>708.45486492905934</v>
          </cell>
        </row>
        <row r="21">
          <cell r="H21">
            <v>128756.64776938016</v>
          </cell>
          <cell r="L21">
            <v>134128.78528175061</v>
          </cell>
        </row>
        <row r="31">
          <cell r="I31">
            <v>767867.38434518338</v>
          </cell>
          <cell r="L31">
            <v>872473.28278820077</v>
          </cell>
        </row>
        <row r="32">
          <cell r="I32">
            <v>469654.15948785265</v>
          </cell>
          <cell r="L32">
            <v>364941.30209180637</v>
          </cell>
        </row>
        <row r="33">
          <cell r="I33">
            <v>298213.22485733073</v>
          </cell>
          <cell r="L33">
            <v>507531.9806963944</v>
          </cell>
        </row>
        <row r="43">
          <cell r="G43">
            <v>470269.55029494333</v>
          </cell>
          <cell r="H43">
            <v>119883.44776667721</v>
          </cell>
          <cell r="I43">
            <v>590152.99806162051</v>
          </cell>
          <cell r="J43">
            <v>365565.54412285436</v>
          </cell>
          <cell r="K43">
            <v>123050.15024420802</v>
          </cell>
          <cell r="L43">
            <v>488615.69436706242</v>
          </cell>
        </row>
      </sheetData>
      <sheetData sheetId="10"/>
      <sheetData sheetId="11">
        <row r="170">
          <cell r="G170">
            <v>707.24510292905939</v>
          </cell>
        </row>
      </sheetData>
      <sheetData sheetId="12">
        <row r="170">
          <cell r="G170">
            <v>891.58041454060083</v>
          </cell>
        </row>
      </sheetData>
      <sheetData sheetId="13">
        <row r="170">
          <cell r="G170">
            <v>990.03898665367683</v>
          </cell>
        </row>
      </sheetData>
      <sheetData sheetId="14"/>
      <sheetData sheetId="15"/>
      <sheetData sheetId="16">
        <row r="24">
          <cell r="L24">
            <v>239.14111363234224</v>
          </cell>
          <cell r="M24">
            <v>183.4</v>
          </cell>
        </row>
        <row r="28">
          <cell r="L28">
            <v>118.68283915744711</v>
          </cell>
          <cell r="M28">
            <v>151.69999999999999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320</v>
          </cell>
        </row>
        <row r="12">
          <cell r="H12">
            <v>320</v>
          </cell>
        </row>
        <row r="14">
          <cell r="H14">
            <v>26.647294226830514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50</v>
          </cell>
        </row>
      </sheetData>
      <sheetData sheetId="5"/>
      <sheetData sheetId="6"/>
      <sheetData sheetId="7"/>
      <sheetData sheetId="8"/>
      <sheetData sheetId="9"/>
      <sheetData sheetId="10"/>
      <sheetData sheetId="11"/>
      <sheetData sheetId="12"/>
      <sheetData sheetId="13"/>
      <sheetData sheetId="14"/>
      <sheetData sheetId="15">
        <row r="11">
          <cell r="J11">
            <v>50</v>
          </cell>
        </row>
      </sheetData>
      <sheetData sheetId="16"/>
      <sheetData sheetId="17"/>
      <sheetData sheetId="18"/>
      <sheetData sheetId="19"/>
      <sheetData sheetId="20">
        <row r="11">
          <cell r="H11">
            <v>50</v>
          </cell>
        </row>
        <row r="12">
          <cell r="H12">
            <v>36.141666666666659</v>
          </cell>
        </row>
        <row r="14">
          <cell r="H14">
            <v>2.2103091931216934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ТЭЦ-2_I"/>
    </sheetNames>
    <sheetDataSet>
      <sheetData sheetId="0"/>
      <sheetData sheetId="1"/>
      <sheetData sheetId="2"/>
      <sheetData sheetId="3"/>
      <sheetData sheetId="4"/>
      <sheetData sheetId="5"/>
      <sheetData sheetId="6"/>
      <sheetData sheetId="7"/>
      <sheetData sheetId="8"/>
      <sheetData sheetId="9">
        <row r="11">
          <cell r="I11">
            <v>320</v>
          </cell>
          <cell r="L11">
            <v>320</v>
          </cell>
        </row>
        <row r="12">
          <cell r="I12">
            <v>292.65331666666668</v>
          </cell>
          <cell r="L12">
            <v>295.30001158694847</v>
          </cell>
        </row>
        <row r="13">
          <cell r="I13">
            <v>1817.4423999999999</v>
          </cell>
          <cell r="L13">
            <v>1543.5630000000001</v>
          </cell>
        </row>
        <row r="15">
          <cell r="I15">
            <v>1607.5373</v>
          </cell>
          <cell r="L15">
            <v>1326.7250000000001</v>
          </cell>
        </row>
        <row r="16">
          <cell r="I16">
            <v>2209.6379999999999</v>
          </cell>
          <cell r="L16">
            <v>2146.7089999999998</v>
          </cell>
        </row>
        <row r="17">
          <cell r="I17">
            <v>2199.931</v>
          </cell>
          <cell r="L17">
            <v>2135.3449999999998</v>
          </cell>
        </row>
        <row r="20">
          <cell r="G20">
            <v>806.01077666143021</v>
          </cell>
          <cell r="L20">
            <v>838.47891091967983</v>
          </cell>
        </row>
        <row r="21">
          <cell r="H21">
            <v>312078.07924696367</v>
          </cell>
          <cell r="L21">
            <v>325237.93813624413</v>
          </cell>
        </row>
        <row r="31">
          <cell r="I31">
            <v>2441791.5545703475</v>
          </cell>
          <cell r="L31">
            <v>2268376.3588116574</v>
          </cell>
        </row>
        <row r="32">
          <cell r="I32">
            <v>1283541.7816761155</v>
          </cell>
          <cell r="L32">
            <v>1101991.6873337398</v>
          </cell>
        </row>
        <row r="33">
          <cell r="I33">
            <v>1158249.7728942321</v>
          </cell>
          <cell r="L33">
            <v>1166384.6714779176</v>
          </cell>
        </row>
        <row r="43">
          <cell r="G43">
            <v>1295692.3876852186</v>
          </cell>
          <cell r="H43">
            <v>1095968.2194070413</v>
          </cell>
          <cell r="I43">
            <v>2391660.6070922599</v>
          </cell>
          <cell r="J43">
            <v>1112430.9330899124</v>
          </cell>
          <cell r="K43">
            <v>1152513.2028017773</v>
          </cell>
          <cell r="L43">
            <v>2264944.1358916899</v>
          </cell>
        </row>
      </sheetData>
      <sheetData sheetId="10"/>
      <sheetData sheetId="11">
        <row r="181">
          <cell r="G181">
            <v>830.61047868528874</v>
          </cell>
        </row>
      </sheetData>
      <sheetData sheetId="12">
        <row r="181">
          <cell r="G181">
            <v>798.45225468554634</v>
          </cell>
        </row>
      </sheetData>
      <sheetData sheetId="13">
        <row r="181">
          <cell r="G181">
            <v>784.72180065556324</v>
          </cell>
        </row>
      </sheetData>
      <sheetData sheetId="14"/>
      <sheetData sheetId="15"/>
      <sheetData sheetId="16">
        <row r="24">
          <cell r="L24">
            <v>260.10000000000002</v>
          </cell>
          <cell r="M24">
            <v>260.10000000000002</v>
          </cell>
        </row>
        <row r="28">
          <cell r="L28">
            <v>171.56885359247292</v>
          </cell>
          <cell r="M28">
            <v>171.6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360</v>
          </cell>
        </row>
        <row r="14">
          <cell r="H14">
            <v>25.055148861260452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ТЭЦ-3 б"/>
    </sheetNames>
    <sheetDataSet>
      <sheetData sheetId="0"/>
      <sheetData sheetId="1"/>
      <sheetData sheetId="2"/>
      <sheetData sheetId="3"/>
      <sheetData sheetId="4"/>
      <sheetData sheetId="5"/>
      <sheetData sheetId="6"/>
      <sheetData sheetId="7"/>
      <sheetData sheetId="8"/>
      <sheetData sheetId="9">
        <row r="11">
          <cell r="I11">
            <v>360</v>
          </cell>
          <cell r="L11">
            <v>360</v>
          </cell>
        </row>
        <row r="12">
          <cell r="I12">
            <v>331.13123333333334</v>
          </cell>
          <cell r="L12">
            <v>332.25703314490642</v>
          </cell>
        </row>
        <row r="13">
          <cell r="I13">
            <v>2228.9164999999998</v>
          </cell>
          <cell r="L13">
            <v>2009.4497700000004</v>
          </cell>
        </row>
        <row r="15">
          <cell r="I15">
            <v>2004.0279999999998</v>
          </cell>
          <cell r="L15">
            <v>1765.8829000000001</v>
          </cell>
        </row>
        <row r="16">
          <cell r="I16">
            <v>2557.5659999999998</v>
          </cell>
          <cell r="L16">
            <v>2608.2469999999998</v>
          </cell>
        </row>
        <row r="17">
          <cell r="I17">
            <v>2536.7649999999999</v>
          </cell>
          <cell r="L17">
            <v>2589.7469999999998</v>
          </cell>
        </row>
        <row r="20">
          <cell r="G20">
            <v>706.16075111382156</v>
          </cell>
          <cell r="L20">
            <v>693.326618503546</v>
          </cell>
        </row>
        <row r="21">
          <cell r="H21">
            <v>237888.25725786353</v>
          </cell>
          <cell r="L21">
            <v>247934.52672849942</v>
          </cell>
        </row>
        <row r="31">
          <cell r="I31">
            <v>2709126.5390603337</v>
          </cell>
          <cell r="L31">
            <v>2583684.4320366131</v>
          </cell>
        </row>
        <row r="32">
          <cell r="I32">
            <v>1400018.4280548429</v>
          </cell>
          <cell r="L32">
            <v>1210438.8897977157</v>
          </cell>
        </row>
        <row r="33">
          <cell r="I33">
            <v>1309108.1110054909</v>
          </cell>
          <cell r="L33">
            <v>1373245.5422388974</v>
          </cell>
        </row>
        <row r="43">
          <cell r="G43">
            <v>1415165.9177331293</v>
          </cell>
          <cell r="H43">
            <v>945266.78425576363</v>
          </cell>
          <cell r="I43">
            <v>2360432.7019888931</v>
          </cell>
          <cell r="J43">
            <v>1224333.6197302355</v>
          </cell>
          <cell r="K43">
            <v>988535.88317997265</v>
          </cell>
          <cell r="L43">
            <v>2212869.502910208</v>
          </cell>
        </row>
      </sheetData>
      <sheetData sheetId="10"/>
      <sheetData sheetId="11">
        <row r="170">
          <cell r="G170">
            <v>685.45818626915502</v>
          </cell>
        </row>
      </sheetData>
      <sheetData sheetId="12">
        <row r="170">
          <cell r="G170">
            <v>698.6022291379378</v>
          </cell>
        </row>
      </sheetData>
      <sheetData sheetId="13">
        <row r="170">
          <cell r="G170">
            <v>691.33932516399602</v>
          </cell>
        </row>
      </sheetData>
      <sheetData sheetId="14"/>
      <sheetData sheetId="15"/>
      <sheetData sheetId="16">
        <row r="24">
          <cell r="L24">
            <v>223.86532522292853</v>
          </cell>
          <cell r="M24">
            <v>213.1</v>
          </cell>
        </row>
        <row r="28">
          <cell r="L28">
            <v>164.81519081049393</v>
          </cell>
          <cell r="M28">
            <v>164.6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233</v>
          </cell>
        </row>
        <row r="12">
          <cell r="H12">
            <v>233</v>
          </cell>
        </row>
        <row r="14">
          <cell r="H14">
            <v>5.8096841853417303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ТЭЦ-3 Б"/>
    </sheetNames>
    <sheetDataSet>
      <sheetData sheetId="0"/>
      <sheetData sheetId="1"/>
      <sheetData sheetId="2"/>
      <sheetData sheetId="3"/>
      <sheetData sheetId="4"/>
      <sheetData sheetId="5"/>
      <sheetData sheetId="6"/>
      <sheetData sheetId="7"/>
      <sheetData sheetId="8"/>
      <sheetData sheetId="9">
        <row r="11">
          <cell r="I11">
            <v>233</v>
          </cell>
          <cell r="L11">
            <v>233</v>
          </cell>
        </row>
        <row r="12">
          <cell r="I12">
            <v>228.39680000000001</v>
          </cell>
          <cell r="L12">
            <v>227.40180301789445</v>
          </cell>
        </row>
        <row r="13">
          <cell r="I13">
            <v>1245.2053000000001</v>
          </cell>
          <cell r="L13">
            <v>1411.81477</v>
          </cell>
        </row>
        <row r="15">
          <cell r="I15">
            <v>1206.4186</v>
          </cell>
          <cell r="L15">
            <v>1364.7923000000001</v>
          </cell>
        </row>
        <row r="16">
          <cell r="I16">
            <v>217.24700000000001</v>
          </cell>
          <cell r="L16">
            <v>179.14999999999998</v>
          </cell>
        </row>
        <row r="17">
          <cell r="I17">
            <v>217.24700000000001</v>
          </cell>
          <cell r="L17">
            <v>179.14999999999998</v>
          </cell>
        </row>
        <row r="20">
          <cell r="G20">
            <v>750.70518866960458</v>
          </cell>
          <cell r="L20">
            <v>745.58981518144844</v>
          </cell>
        </row>
        <row r="31">
          <cell r="I31">
            <v>972170.87148201151</v>
          </cell>
          <cell r="L31">
            <v>1105490.6313328804</v>
          </cell>
        </row>
        <row r="32">
          <cell r="I32">
            <v>904255.31211217621</v>
          </cell>
          <cell r="L32">
            <v>1015924.1648556314</v>
          </cell>
        </row>
        <row r="33">
          <cell r="I33">
            <v>67915.559369835304</v>
          </cell>
          <cell r="L33">
            <v>89566.466477248934</v>
          </cell>
        </row>
        <row r="43">
          <cell r="G43">
            <v>905664.70272752026</v>
          </cell>
          <cell r="H43">
            <v>0</v>
          </cell>
          <cell r="I43">
            <v>905664.70272752026</v>
          </cell>
          <cell r="J43">
            <v>1017575.238718064</v>
          </cell>
          <cell r="K43">
            <v>0</v>
          </cell>
          <cell r="L43">
            <v>1017575.238718064</v>
          </cell>
        </row>
      </sheetData>
      <sheetData sheetId="10"/>
      <sheetData sheetId="11">
        <row r="170">
          <cell r="G170">
            <v>744.38005318144849</v>
          </cell>
        </row>
      </sheetData>
      <sheetData sheetId="12">
        <row r="170">
          <cell r="G170">
            <v>749.53694522960461</v>
          </cell>
        </row>
      </sheetData>
      <sheetData sheetId="13">
        <row r="170">
          <cell r="G170">
            <v>763.29164466675161</v>
          </cell>
        </row>
      </sheetData>
      <sheetData sheetId="14"/>
      <sheetData sheetId="15"/>
      <sheetData sheetId="16">
        <row r="24">
          <cell r="L24">
            <v>240.57460920974725</v>
          </cell>
          <cell r="M24">
            <v>231.79999999999998</v>
          </cell>
        </row>
        <row r="28">
          <cell r="L28">
            <v>100.66753837784601</v>
          </cell>
          <cell r="M28">
            <v>156.30000000000001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v>
          </cell>
        </row>
        <row r="12">
          <cell r="H12">
            <v>247</v>
          </cell>
        </row>
        <row r="14">
          <cell r="H14">
            <v>10.954374943196365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ГРЭС БЛ"/>
    </sheetNames>
    <sheetDataSet>
      <sheetData sheetId="0"/>
      <sheetData sheetId="1"/>
      <sheetData sheetId="2"/>
      <sheetData sheetId="3"/>
      <sheetData sheetId="4"/>
      <sheetData sheetId="5"/>
      <sheetData sheetId="6"/>
      <sheetData sheetId="7"/>
      <sheetData sheetId="8"/>
      <sheetData sheetId="9">
        <row r="11">
          <cell r="I11">
            <v>247</v>
          </cell>
          <cell r="L11">
            <v>247</v>
          </cell>
        </row>
        <row r="12">
          <cell r="I12">
            <v>235.82102499999999</v>
          </cell>
          <cell r="L12">
            <v>235.95235397745822</v>
          </cell>
        </row>
        <row r="13">
          <cell r="I13">
            <v>1490.3178</v>
          </cell>
          <cell r="L13">
            <v>1486.7665584510144</v>
          </cell>
        </row>
        <row r="15">
          <cell r="I15">
            <v>1437.8735000000001</v>
          </cell>
          <cell r="L15">
            <v>1389.9940000000001</v>
          </cell>
        </row>
        <row r="16">
          <cell r="I16">
            <v>825.18</v>
          </cell>
          <cell r="L16">
            <v>690.47699592019273</v>
          </cell>
        </row>
        <row r="17">
          <cell r="I17">
            <v>821.7879999999999</v>
          </cell>
          <cell r="L17">
            <v>688.95499592019269</v>
          </cell>
        </row>
        <row r="20">
          <cell r="G20">
            <v>897.43428999279843</v>
          </cell>
          <cell r="L20">
            <v>841.30348272700598</v>
          </cell>
        </row>
        <row r="31">
          <cell r="I31">
            <v>1669086.7642659561</v>
          </cell>
          <cell r="L31">
            <v>1580550.8662609993</v>
          </cell>
        </row>
        <row r="32">
          <cell r="I32">
            <v>1288717.1972880354</v>
          </cell>
          <cell r="L32">
            <v>1167725.2312482141</v>
          </cell>
        </row>
        <row r="33">
          <cell r="I33">
            <v>380369.56697792071</v>
          </cell>
          <cell r="L33">
            <v>412825.63501278521</v>
          </cell>
        </row>
        <row r="43">
          <cell r="G43">
            <v>1290396.9835719601</v>
          </cell>
          <cell r="H43">
            <v>0</v>
          </cell>
          <cell r="I43">
            <v>1290396.9835719601</v>
          </cell>
          <cell r="J43">
            <v>1169406.7931696421</v>
          </cell>
          <cell r="K43">
            <v>0</v>
          </cell>
          <cell r="L43">
            <v>1169406.7931696421</v>
          </cell>
        </row>
      </sheetData>
      <sheetData sheetId="10"/>
      <sheetData sheetId="11">
        <row r="170">
          <cell r="G170">
            <v>840.09372072700603</v>
          </cell>
        </row>
      </sheetData>
      <sheetData sheetId="12">
        <row r="170">
          <cell r="G170">
            <v>896.26604655279846</v>
          </cell>
        </row>
      </sheetData>
      <sheetData sheetId="13">
        <row r="170">
          <cell r="G170">
            <v>883.89156464772998</v>
          </cell>
        </row>
      </sheetData>
      <sheetData sheetId="14"/>
      <sheetData sheetId="15"/>
      <sheetData sheetId="16">
        <row r="24">
          <cell r="L24">
            <v>242.20000000000002</v>
          </cell>
          <cell r="M24">
            <v>219.3</v>
          </cell>
        </row>
        <row r="28">
          <cell r="L28">
            <v>124.5644926049244</v>
          </cell>
          <cell r="M28">
            <v>156.9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247.5</v>
          </cell>
        </row>
        <row r="12">
          <cell r="H12">
            <v>247.5</v>
          </cell>
        </row>
        <row r="14">
          <cell r="H14">
            <v>10.699285268657194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Челябинская ГРЭС БЛ"/>
    </sheetNames>
    <sheetDataSet>
      <sheetData sheetId="0"/>
      <sheetData sheetId="1"/>
      <sheetData sheetId="2"/>
      <sheetData sheetId="3"/>
      <sheetData sheetId="4"/>
      <sheetData sheetId="5"/>
      <sheetData sheetId="6"/>
      <sheetData sheetId="7"/>
      <sheetData sheetId="8"/>
      <sheetData sheetId="9">
        <row r="11">
          <cell r="I11">
            <v>247.5</v>
          </cell>
          <cell r="L11">
            <v>247.5</v>
          </cell>
        </row>
        <row r="12">
          <cell r="I12">
            <v>234.89781666666667</v>
          </cell>
          <cell r="L12">
            <v>237.84382386430588</v>
          </cell>
        </row>
        <row r="13">
          <cell r="I13">
            <v>1684.4167</v>
          </cell>
          <cell r="L13">
            <v>1243.0554272618788</v>
          </cell>
        </row>
        <row r="15">
          <cell r="I15">
            <v>1627.0622000000001</v>
          </cell>
          <cell r="L15">
            <v>1158.4819999999997</v>
          </cell>
        </row>
        <row r="16">
          <cell r="I16">
            <v>824.67700000000002</v>
          </cell>
          <cell r="L16">
            <v>580.5180040798067</v>
          </cell>
        </row>
        <row r="17">
          <cell r="I17">
            <v>821.70699999999999</v>
          </cell>
          <cell r="L17">
            <v>579.36500407980668</v>
          </cell>
        </row>
        <row r="20">
          <cell r="G20">
            <v>897.38572458750878</v>
          </cell>
          <cell r="L20">
            <v>849.52414628920428</v>
          </cell>
        </row>
        <row r="31">
          <cell r="I31">
            <v>1813806.5879114096</v>
          </cell>
          <cell r="L31">
            <v>1332975.2262176673</v>
          </cell>
        </row>
        <row r="32">
          <cell r="I32">
            <v>1458201.5865543243</v>
          </cell>
          <cell r="L32">
            <v>982756.94454012578</v>
          </cell>
        </row>
        <row r="33">
          <cell r="I33">
            <v>355605.0013570853</v>
          </cell>
          <cell r="L33">
            <v>350218.28167754156</v>
          </cell>
        </row>
        <row r="43">
          <cell r="G43">
            <v>1460102.3912959462</v>
          </cell>
          <cell r="H43">
            <v>0</v>
          </cell>
          <cell r="I43">
            <v>1460102.3912959462</v>
          </cell>
          <cell r="J43">
            <v>984158.43204140977</v>
          </cell>
          <cell r="K43">
            <v>0</v>
          </cell>
          <cell r="L43">
            <v>984158.43204140977</v>
          </cell>
        </row>
      </sheetData>
      <sheetData sheetId="10"/>
      <sheetData sheetId="11">
        <row r="170">
          <cell r="G170">
            <v>848.31438428920433</v>
          </cell>
        </row>
      </sheetData>
      <sheetData sheetId="12">
        <row r="170">
          <cell r="G170">
            <v>896.21748114750881</v>
          </cell>
        </row>
      </sheetData>
      <sheetData sheetId="13">
        <row r="170">
          <cell r="G170">
            <v>891.87239432847605</v>
          </cell>
        </row>
      </sheetData>
      <sheetData sheetId="14"/>
      <sheetData sheetId="15"/>
      <sheetData sheetId="16">
        <row r="24">
          <cell r="L24">
            <v>240.0196913591513</v>
          </cell>
          <cell r="M24">
            <v>219.3</v>
          </cell>
        </row>
        <row r="28">
          <cell r="L28">
            <v>115.48283588351761</v>
          </cell>
          <cell r="M28">
            <v>156.9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247.5</v>
          </cell>
        </row>
        <row r="12">
          <cell r="H12">
            <v>247.25166666666667</v>
          </cell>
        </row>
        <row r="14">
          <cell r="H14">
            <v>8.6973914823882073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145</v>
          </cell>
        </row>
      </sheetData>
      <sheetData sheetId="5"/>
      <sheetData sheetId="6"/>
      <sheetData sheetId="7"/>
      <sheetData sheetId="8"/>
      <sheetData sheetId="9"/>
      <sheetData sheetId="10"/>
      <sheetData sheetId="11"/>
      <sheetData sheetId="12"/>
      <sheetData sheetId="13"/>
      <sheetData sheetId="14"/>
      <sheetData sheetId="15">
        <row r="11">
          <cell r="J11">
            <v>145</v>
          </cell>
        </row>
      </sheetData>
      <sheetData sheetId="16"/>
      <sheetData sheetId="17"/>
      <sheetData sheetId="18"/>
      <sheetData sheetId="19"/>
      <sheetData sheetId="20">
        <row r="11">
          <cell r="H11">
            <v>145</v>
          </cell>
        </row>
        <row r="12">
          <cell r="H12">
            <v>143.55416666666667</v>
          </cell>
        </row>
        <row r="14">
          <cell r="H14">
            <v>7.7838397657450082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row r="11">
          <cell r="I11">
            <v>247.5</v>
          </cell>
          <cell r="L11">
            <v>263</v>
          </cell>
        </row>
        <row r="12">
          <cell r="I12">
            <v>235.39740833333335</v>
          </cell>
          <cell r="L12">
            <v>254.9541883899644</v>
          </cell>
        </row>
        <row r="13">
          <cell r="I13">
            <v>1699.4009000000001</v>
          </cell>
          <cell r="L13">
            <v>1476.5471642871066</v>
          </cell>
        </row>
        <row r="15">
          <cell r="I15">
            <v>1638.8058000000001</v>
          </cell>
          <cell r="L15">
            <v>1405.8711999999998</v>
          </cell>
        </row>
        <row r="16">
          <cell r="I16">
            <v>494.07</v>
          </cell>
          <cell r="L16">
            <v>137.07399999999998</v>
          </cell>
        </row>
        <row r="17">
          <cell r="I17">
            <v>489.661</v>
          </cell>
          <cell r="L17">
            <v>136.74499999999998</v>
          </cell>
        </row>
        <row r="20">
          <cell r="G20">
            <v>893.44419400935283</v>
          </cell>
          <cell r="L20">
            <v>832.79623538537055</v>
          </cell>
        </row>
        <row r="21">
          <cell r="H21">
            <v>115765.23000000001</v>
          </cell>
          <cell r="K21">
            <v>120591.7279660565</v>
          </cell>
        </row>
        <row r="31">
          <cell r="I31">
            <v>1656405.2470445703</v>
          </cell>
          <cell r="L31">
            <v>1250300.0208123103</v>
          </cell>
        </row>
        <row r="32">
          <cell r="I32">
            <v>1462267.0029935688</v>
          </cell>
          <cell r="L32">
            <v>1169103.4732420591</v>
          </cell>
        </row>
        <row r="33">
          <cell r="I33">
            <v>194138.2440510015</v>
          </cell>
          <cell r="L33">
            <v>81196.547570251161</v>
          </cell>
        </row>
        <row r="43">
          <cell r="G43">
            <v>1464181.5271188528</v>
          </cell>
          <cell r="H43">
            <v>327010.02140534704</v>
          </cell>
          <cell r="I43">
            <v>1791191.5485242</v>
          </cell>
          <cell r="J43">
            <v>1170804.2427967133</v>
          </cell>
          <cell r="K43">
            <v>368944.39356155164</v>
          </cell>
          <cell r="L43">
            <v>1539748.6363582648</v>
          </cell>
        </row>
      </sheetData>
      <sheetData sheetId="10"/>
      <sheetData sheetId="11">
        <row r="170">
          <cell r="G170">
            <v>831.58647338537082</v>
          </cell>
        </row>
      </sheetData>
      <sheetData sheetId="12">
        <row r="170">
          <cell r="G170">
            <v>892.27595056935286</v>
          </cell>
        </row>
      </sheetData>
      <sheetData sheetId="13">
        <row r="170">
          <cell r="G170">
            <v>887.3580352639791</v>
          </cell>
        </row>
      </sheetData>
      <sheetData sheetId="14"/>
      <sheetData sheetId="15"/>
      <sheetData sheetId="16">
        <row r="24">
          <cell r="L24">
            <v>242.2</v>
          </cell>
          <cell r="M24">
            <v>219.30000000000004</v>
          </cell>
        </row>
        <row r="28">
          <cell r="L28">
            <v>107.1927661323469</v>
          </cell>
          <cell r="M28">
            <v>156.9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472</v>
          </cell>
        </row>
      </sheetData>
      <sheetData sheetId="5"/>
      <sheetData sheetId="6"/>
      <sheetData sheetId="7"/>
      <sheetData sheetId="8"/>
      <sheetData sheetId="9"/>
      <sheetData sheetId="10"/>
      <sheetData sheetId="11"/>
      <sheetData sheetId="12"/>
      <sheetData sheetId="13"/>
      <sheetData sheetId="14"/>
      <sheetData sheetId="15">
        <row r="11">
          <cell r="J11">
            <v>472</v>
          </cell>
        </row>
      </sheetData>
      <sheetData sheetId="16"/>
      <sheetData sheetId="17"/>
      <sheetData sheetId="18"/>
      <sheetData sheetId="19"/>
      <sheetData sheetId="20">
        <row r="11">
          <cell r="H11">
            <v>470.16666666666669</v>
          </cell>
        </row>
        <row r="12">
          <cell r="H12">
            <v>468.62916666666666</v>
          </cell>
        </row>
        <row r="14">
          <cell r="H14">
            <v>26.789463325652846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Тюменская ТЭЦ-1 без"/>
    </sheetNames>
    <sheetDataSet>
      <sheetData sheetId="0"/>
      <sheetData sheetId="1"/>
      <sheetData sheetId="2"/>
      <sheetData sheetId="3"/>
      <sheetData sheetId="4"/>
      <sheetData sheetId="5"/>
      <sheetData sheetId="6"/>
      <sheetData sheetId="7"/>
      <sheetData sheetId="8"/>
      <sheetData sheetId="9">
        <row r="11">
          <cell r="I11">
            <v>472</v>
          </cell>
          <cell r="L11">
            <v>472</v>
          </cell>
        </row>
        <row r="12">
          <cell r="I12">
            <v>434.63935833333335</v>
          </cell>
          <cell r="L12">
            <v>439.09199663721006</v>
          </cell>
        </row>
        <row r="13">
          <cell r="I13">
            <v>2540.7919999999999</v>
          </cell>
          <cell r="L13">
            <v>2027.9080000000001</v>
          </cell>
        </row>
        <row r="15">
          <cell r="I15">
            <v>2328.9987999999998</v>
          </cell>
          <cell r="L15">
            <v>1838.446999999999</v>
          </cell>
        </row>
        <row r="16">
          <cell r="I16">
            <v>2011.3484000000001</v>
          </cell>
          <cell r="L16">
            <v>2030.7870000000003</v>
          </cell>
        </row>
        <row r="17">
          <cell r="I17">
            <v>2004.4754</v>
          </cell>
          <cell r="L17">
            <v>2024.1080000000002</v>
          </cell>
        </row>
        <row r="20">
          <cell r="G20">
            <v>647.92396198823019</v>
          </cell>
          <cell r="L20">
            <v>633.92514507590136</v>
          </cell>
        </row>
        <row r="21">
          <cell r="H21">
            <v>191522.41832915472</v>
          </cell>
          <cell r="L21">
            <v>202102.65118790962</v>
          </cell>
        </row>
        <row r="31">
          <cell r="I31">
            <v>2299336.7969309855</v>
          </cell>
          <cell r="L31">
            <v>2057121.0371072257</v>
          </cell>
        </row>
        <row r="32">
          <cell r="I32">
            <v>1491402.5026029758</v>
          </cell>
          <cell r="L32">
            <v>1150965.6379809007</v>
          </cell>
        </row>
        <row r="33">
          <cell r="I33">
            <v>807934.29432800971</v>
          </cell>
          <cell r="L33">
            <v>906155.39912632504</v>
          </cell>
        </row>
        <row r="43">
          <cell r="G43">
            <v>1509014.1299618336</v>
          </cell>
          <cell r="H43">
            <v>998918.17210838455</v>
          </cell>
          <cell r="I43">
            <v>2507932.3020702181</v>
          </cell>
          <cell r="J43">
            <v>1165437.7811893551</v>
          </cell>
          <cell r="K43">
            <v>1064899.8796292741</v>
          </cell>
          <cell r="L43">
            <v>2230337.660818629</v>
          </cell>
        </row>
      </sheetData>
      <sheetData sheetId="10"/>
      <sheetData sheetId="11">
        <row r="170">
          <cell r="G170">
            <v>626.05320576600866</v>
          </cell>
        </row>
      </sheetData>
      <sheetData sheetId="12">
        <row r="170">
          <cell r="G170">
            <v>640.36207429689352</v>
          </cell>
        </row>
      </sheetData>
      <sheetData sheetId="13">
        <row r="170">
          <cell r="G170">
            <v>631.58861937840948</v>
          </cell>
        </row>
      </sheetData>
      <sheetData sheetId="14"/>
      <sheetData sheetId="15"/>
      <sheetData sheetId="16">
        <row r="24">
          <cell r="L24">
            <v>243.59999999999997</v>
          </cell>
          <cell r="M24">
            <v>230.1</v>
          </cell>
        </row>
        <row r="28">
          <cell r="L28">
            <v>153.34574456668895</v>
          </cell>
          <cell r="M28">
            <v>165.4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209.69999999999996</v>
          </cell>
        </row>
        <row r="12">
          <cell r="H12">
            <v>209.69999999999996</v>
          </cell>
        </row>
        <row r="14">
          <cell r="H14">
            <v>9.7102069477613338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Тюменская ТЭЦ-1 БЛ-"/>
    </sheetNames>
    <sheetDataSet>
      <sheetData sheetId="0"/>
      <sheetData sheetId="1"/>
      <sheetData sheetId="2"/>
      <sheetData sheetId="3"/>
      <sheetData sheetId="4"/>
      <sheetData sheetId="5"/>
      <sheetData sheetId="6"/>
      <sheetData sheetId="7"/>
      <sheetData sheetId="8"/>
      <sheetData sheetId="9">
        <row r="11">
          <cell r="I11">
            <v>209.7</v>
          </cell>
          <cell r="L11">
            <v>209.69999999999996</v>
          </cell>
        </row>
        <row r="12">
          <cell r="I12">
            <v>200.34369166666664</v>
          </cell>
          <cell r="L12">
            <v>200.03828895597647</v>
          </cell>
        </row>
        <row r="13">
          <cell r="I13">
            <v>1312.17</v>
          </cell>
          <cell r="L13">
            <v>1243.7979999999998</v>
          </cell>
        </row>
        <row r="15">
          <cell r="I15">
            <v>1238.3331000000001</v>
          </cell>
          <cell r="L15">
            <v>1158.1990000000001</v>
          </cell>
        </row>
        <row r="16">
          <cell r="I16">
            <v>927.68399999999997</v>
          </cell>
          <cell r="L16">
            <v>944.18200000000002</v>
          </cell>
        </row>
        <row r="17">
          <cell r="I17">
            <v>927.68399999999997</v>
          </cell>
          <cell r="L17">
            <v>944.18200000000002</v>
          </cell>
        </row>
        <row r="20">
          <cell r="G20">
            <v>685.413236728774</v>
          </cell>
          <cell r="L20">
            <v>702.2182812389218</v>
          </cell>
        </row>
        <row r="31">
          <cell r="I31">
            <v>1150419.9895661625</v>
          </cell>
          <cell r="L31">
            <v>1144801.3744948371</v>
          </cell>
        </row>
        <row r="32">
          <cell r="I32">
            <v>847323.22369876679</v>
          </cell>
          <cell r="L32">
            <v>811907.36597400007</v>
          </cell>
        </row>
        <row r="33">
          <cell r="I33">
            <v>303096.76586739568</v>
          </cell>
          <cell r="L33">
            <v>332894.00852083706</v>
          </cell>
        </row>
        <row r="43">
          <cell r="G43">
            <v>848769.89821937657</v>
          </cell>
          <cell r="H43">
            <v>0</v>
          </cell>
          <cell r="I43">
            <v>848769.89821937657</v>
          </cell>
          <cell r="J43">
            <v>813308.51111263805</v>
          </cell>
          <cell r="K43">
            <v>0</v>
          </cell>
          <cell r="L43">
            <v>813308.51111263805</v>
          </cell>
        </row>
      </sheetData>
      <sheetData sheetId="10"/>
      <sheetData sheetId="11">
        <row r="170">
          <cell r="G170">
            <v>701.00851923892185</v>
          </cell>
        </row>
      </sheetData>
      <sheetData sheetId="12">
        <row r="170">
          <cell r="G170">
            <v>684.24499328877403</v>
          </cell>
        </row>
      </sheetData>
      <sheetData sheetId="13">
        <row r="170">
          <cell r="G170">
            <v>722.82977876267228</v>
          </cell>
        </row>
      </sheetData>
      <sheetData sheetId="14"/>
      <sheetData sheetId="15"/>
      <sheetData sheetId="16">
        <row r="24">
          <cell r="L24">
            <v>259.34586547976107</v>
          </cell>
          <cell r="M24">
            <v>257.10000000000002</v>
          </cell>
        </row>
        <row r="28">
          <cell r="L28">
            <v>124.20938612655537</v>
          </cell>
          <cell r="M28">
            <v>130.19999999999999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755</v>
          </cell>
        </row>
      </sheetData>
      <sheetData sheetId="5"/>
      <sheetData sheetId="6"/>
      <sheetData sheetId="7"/>
      <sheetData sheetId="8"/>
      <sheetData sheetId="9"/>
      <sheetData sheetId="10"/>
      <sheetData sheetId="11"/>
      <sheetData sheetId="12"/>
      <sheetData sheetId="13"/>
      <sheetData sheetId="14"/>
      <sheetData sheetId="15">
        <row r="11">
          <cell r="J11">
            <v>755</v>
          </cell>
        </row>
      </sheetData>
      <sheetData sheetId="16"/>
      <sheetData sheetId="17"/>
      <sheetData sheetId="18"/>
      <sheetData sheetId="19"/>
      <sheetData sheetId="20">
        <row r="11">
          <cell r="H11">
            <v>755</v>
          </cell>
        </row>
        <row r="12">
          <cell r="H12">
            <v>755</v>
          </cell>
        </row>
        <row r="14">
          <cell r="H14">
            <v>47.784035774822911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row r="11">
          <cell r="I11">
            <v>755</v>
          </cell>
          <cell r="L11">
            <v>755</v>
          </cell>
        </row>
        <row r="12">
          <cell r="I12">
            <v>709.11211666666668</v>
          </cell>
          <cell r="L12">
            <v>709.49213355427048</v>
          </cell>
        </row>
        <row r="13">
          <cell r="I13">
            <v>4300.0002999999997</v>
          </cell>
          <cell r="L13">
            <v>3641.9663999999998</v>
          </cell>
        </row>
        <row r="15">
          <cell r="I15">
            <v>3902.0044999999996</v>
          </cell>
          <cell r="L15">
            <v>3242.0469999999996</v>
          </cell>
        </row>
        <row r="16">
          <cell r="I16">
            <v>2814.4747000000002</v>
          </cell>
          <cell r="L16">
            <v>2926.9690137332645</v>
          </cell>
        </row>
        <row r="17">
          <cell r="I17">
            <v>2803.0050000000001</v>
          </cell>
          <cell r="L17">
            <v>2915.0990000000002</v>
          </cell>
        </row>
        <row r="20">
          <cell r="G20">
            <v>752.8756308209405</v>
          </cell>
          <cell r="L20">
            <v>782.47848870614189</v>
          </cell>
        </row>
        <row r="21">
          <cell r="H21">
            <v>182563.96829175242</v>
          </cell>
          <cell r="L21">
            <v>190262.04867228167</v>
          </cell>
        </row>
        <row r="31">
          <cell r="I31">
            <v>4213347.9873632351</v>
          </cell>
          <cell r="L31">
            <v>3905581.4124970529</v>
          </cell>
        </row>
        <row r="32">
          <cell r="I32">
            <v>2908217.5859999629</v>
          </cell>
          <cell r="L32">
            <v>2511310.8451882345</v>
          </cell>
        </row>
        <row r="33">
          <cell r="I33">
            <v>1305130.4013632722</v>
          </cell>
          <cell r="L33">
            <v>1394270.5673088185</v>
          </cell>
        </row>
        <row r="43">
          <cell r="G43">
            <v>2937724.0994036482</v>
          </cell>
          <cell r="H43">
            <v>1553499.8637891694</v>
          </cell>
          <cell r="I43">
            <v>4491223.9631928178</v>
          </cell>
          <cell r="J43">
            <v>2536832.0368742808</v>
          </cell>
          <cell r="K43">
            <v>1619873.1221628429</v>
          </cell>
          <cell r="L43">
            <v>4156705.1590371234</v>
          </cell>
        </row>
      </sheetData>
      <sheetData sheetId="10"/>
      <sheetData sheetId="11">
        <row r="170">
          <cell r="G170">
            <v>774.60655110435937</v>
          </cell>
        </row>
      </sheetData>
      <sheetData sheetId="12">
        <row r="170">
          <cell r="G170">
            <v>745.31374476886515</v>
          </cell>
        </row>
      </sheetData>
      <sheetData sheetId="13">
        <row r="170">
          <cell r="G170">
            <v>760.90314714450574</v>
          </cell>
        </row>
      </sheetData>
      <sheetData sheetId="14"/>
      <sheetData sheetId="15"/>
      <sheetData sheetId="16">
        <row r="24">
          <cell r="L24">
            <v>261.92988349209014</v>
          </cell>
          <cell r="M24">
            <v>264.10000000000002</v>
          </cell>
        </row>
        <row r="28">
          <cell r="L28">
            <v>164.4</v>
          </cell>
          <cell r="M28">
            <v>164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453.19999999999987</v>
          </cell>
        </row>
        <row r="12">
          <cell r="H12">
            <v>447.51499999999993</v>
          </cell>
        </row>
        <row r="14">
          <cell r="H14">
            <v>6.8263888094171357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Няганская ГРЭС БЛ-1"/>
    </sheetNames>
    <sheetDataSet>
      <sheetData sheetId="0"/>
      <sheetData sheetId="1"/>
      <sheetData sheetId="2"/>
      <sheetData sheetId="3"/>
      <sheetData sheetId="4"/>
      <sheetData sheetId="5"/>
      <sheetData sheetId="6"/>
      <sheetData sheetId="7"/>
      <sheetData sheetId="8"/>
      <sheetData sheetId="9">
        <row r="11">
          <cell r="I11">
            <v>453.2</v>
          </cell>
          <cell r="L11">
            <v>453.19999999999987</v>
          </cell>
        </row>
        <row r="12">
          <cell r="I12">
            <v>441.72820833333327</v>
          </cell>
          <cell r="L12">
            <v>442.69816662538528</v>
          </cell>
        </row>
        <row r="13">
          <cell r="I13">
            <v>2975.3798000000002</v>
          </cell>
          <cell r="L13">
            <v>2837.3494091069656</v>
          </cell>
        </row>
        <row r="15">
          <cell r="I15">
            <v>2920.5986000000003</v>
          </cell>
          <cell r="L15">
            <v>2783.8676</v>
          </cell>
        </row>
        <row r="16">
          <cell r="I16">
            <v>37.173999999999999</v>
          </cell>
          <cell r="L16">
            <v>45.255500000000012</v>
          </cell>
        </row>
        <row r="17">
          <cell r="I17">
            <v>21.524000000000001</v>
          </cell>
          <cell r="L17">
            <v>0</v>
          </cell>
        </row>
        <row r="20">
          <cell r="G20">
            <v>499.7886238747671</v>
          </cell>
          <cell r="L20">
            <v>524.75952579679006</v>
          </cell>
        </row>
        <row r="31">
          <cell r="I31">
            <v>1469565.8510577767</v>
          </cell>
          <cell r="L31">
            <v>1474076.4133814555</v>
          </cell>
        </row>
        <row r="32">
          <cell r="I32">
            <v>1456269.9850292483</v>
          </cell>
          <cell r="L32">
            <v>1457493.2244215365</v>
          </cell>
        </row>
        <row r="33">
          <cell r="I33">
            <v>13295.866028528428</v>
          </cell>
          <cell r="L33">
            <v>16583.188959918916</v>
          </cell>
        </row>
        <row r="43">
          <cell r="G43">
            <v>1459681.9551845714</v>
          </cell>
          <cell r="H43">
            <v>0</v>
          </cell>
          <cell r="I43">
            <v>1459681.9551845714</v>
          </cell>
          <cell r="J43">
            <v>1460861.041657048</v>
          </cell>
          <cell r="K43">
            <v>0</v>
          </cell>
          <cell r="L43">
            <v>1460861.041657048</v>
          </cell>
        </row>
      </sheetData>
      <sheetData sheetId="10"/>
      <sheetData sheetId="11">
        <row r="170">
          <cell r="G170">
            <v>523.54976379678999</v>
          </cell>
        </row>
      </sheetData>
      <sheetData sheetId="12">
        <row r="170">
          <cell r="G170">
            <v>498.62038043476718</v>
          </cell>
        </row>
      </sheetData>
      <sheetData sheetId="13">
        <row r="170">
          <cell r="G170">
            <v>511.89642137224075</v>
          </cell>
        </row>
      </sheetData>
      <sheetData sheetId="14"/>
      <sheetData sheetId="15"/>
      <sheetData sheetId="16">
        <row r="24">
          <cell r="L24">
            <v>209.45753178847167</v>
          </cell>
          <cell r="M24">
            <v>213.3</v>
          </cell>
        </row>
        <row r="28">
          <cell r="L28">
            <v>150.73182395955001</v>
          </cell>
          <cell r="M28">
            <v>150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453.10000000000008</v>
          </cell>
        </row>
        <row r="12">
          <cell r="H12">
            <v>447.66083333333336</v>
          </cell>
        </row>
        <row r="14">
          <cell r="H14">
            <v>7.4802822444636448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Аргаяшская ТЭЦ без "/>
    </sheetNames>
    <sheetDataSet>
      <sheetData sheetId="0"/>
      <sheetData sheetId="1"/>
      <sheetData sheetId="2"/>
      <sheetData sheetId="3"/>
      <sheetData sheetId="4"/>
      <sheetData sheetId="5"/>
      <sheetData sheetId="6"/>
      <sheetData sheetId="7"/>
      <sheetData sheetId="8"/>
      <sheetData sheetId="9">
        <row r="11">
          <cell r="L11">
            <v>195</v>
          </cell>
        </row>
        <row r="12">
          <cell r="L12">
            <v>171.22771728224626</v>
          </cell>
        </row>
        <row r="13">
          <cell r="L13">
            <v>557.18600000000004</v>
          </cell>
        </row>
        <row r="15">
          <cell r="L15">
            <v>483.60480000000007</v>
          </cell>
        </row>
        <row r="16">
          <cell r="L16">
            <v>1166.8509999999999</v>
          </cell>
        </row>
        <row r="17">
          <cell r="L17">
            <v>1163.6789999999999</v>
          </cell>
        </row>
        <row r="20">
          <cell r="L20">
            <v>1249.3331838827562</v>
          </cell>
        </row>
        <row r="21">
          <cell r="L21">
            <v>411772.55843268416</v>
          </cell>
        </row>
        <row r="31">
          <cell r="L31">
            <v>1260037.9652877934</v>
          </cell>
        </row>
        <row r="32">
          <cell r="L32">
            <v>599503.37761655007</v>
          </cell>
        </row>
        <row r="33">
          <cell r="L33">
            <v>660534.58767124335</v>
          </cell>
        </row>
        <row r="43">
          <cell r="J43">
            <v>604183.5245249836</v>
          </cell>
          <cell r="K43">
            <v>846082.50263878633</v>
          </cell>
          <cell r="L43">
            <v>1450266.02716377</v>
          </cell>
        </row>
      </sheetData>
      <sheetData sheetId="10"/>
      <sheetData sheetId="11">
        <row r="181">
          <cell r="G181">
            <v>1239.6555568028894</v>
          </cell>
        </row>
      </sheetData>
      <sheetData sheetId="12"/>
      <sheetData sheetId="13"/>
      <sheetData sheetId="14"/>
      <sheetData sheetId="15"/>
      <sheetData sheetId="16">
        <row r="25">
          <cell r="M25">
            <v>370.4</v>
          </cell>
        </row>
        <row r="28">
          <cell r="M28">
            <v>171.8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0_Фортум_Няганская ГРЭС БЛ-2"/>
    </sheetNames>
    <sheetDataSet>
      <sheetData sheetId="0"/>
      <sheetData sheetId="1"/>
      <sheetData sheetId="2"/>
      <sheetData sheetId="3"/>
      <sheetData sheetId="4"/>
      <sheetData sheetId="5"/>
      <sheetData sheetId="6"/>
      <sheetData sheetId="7"/>
      <sheetData sheetId="8"/>
      <sheetData sheetId="9">
        <row r="11">
          <cell r="I11">
            <v>453.1</v>
          </cell>
          <cell r="L11">
            <v>453.10000000000008</v>
          </cell>
        </row>
        <row r="12">
          <cell r="I12">
            <v>440.78810833333335</v>
          </cell>
          <cell r="L12">
            <v>441.88073538158568</v>
          </cell>
        </row>
        <row r="13">
          <cell r="I13">
            <v>3161.5371</v>
          </cell>
          <cell r="L13">
            <v>2729.1767212573122</v>
          </cell>
        </row>
        <row r="15">
          <cell r="I15">
            <v>3099.2420000000002</v>
          </cell>
          <cell r="L15">
            <v>2673.1399000000006</v>
          </cell>
        </row>
        <row r="16">
          <cell r="I16">
            <v>38.775999999999996</v>
          </cell>
          <cell r="L16">
            <v>45.255500000000012</v>
          </cell>
        </row>
        <row r="17">
          <cell r="I17">
            <v>0</v>
          </cell>
          <cell r="L17">
            <v>0</v>
          </cell>
        </row>
        <row r="20">
          <cell r="G20">
            <v>607.8689473611945</v>
          </cell>
          <cell r="L20">
            <v>630.53487600320238</v>
          </cell>
        </row>
        <row r="31">
          <cell r="I31">
            <v>1897140.4353255467</v>
          </cell>
          <cell r="L31">
            <v>1702197.9037616826</v>
          </cell>
        </row>
        <row r="32">
          <cell r="I32">
            <v>1880312.3030221309</v>
          </cell>
          <cell r="L32">
            <v>1682274.0723140091</v>
          </cell>
        </row>
        <row r="33">
          <cell r="I33">
            <v>16828.132303415798</v>
          </cell>
          <cell r="L33">
            <v>19923.831447673496</v>
          </cell>
        </row>
        <row r="43">
          <cell r="G43">
            <v>1883932.9721576034</v>
          </cell>
          <cell r="H43">
            <v>0</v>
          </cell>
          <cell r="I43">
            <v>1883932.9721576034</v>
          </cell>
          <cell r="J43">
            <v>1685507.9353857131</v>
          </cell>
          <cell r="K43">
            <v>0</v>
          </cell>
          <cell r="L43">
            <v>1685507.9353857131</v>
          </cell>
        </row>
      </sheetData>
      <sheetData sheetId="10"/>
      <sheetData sheetId="11">
        <row r="170">
          <cell r="G170">
            <v>629.32511400320232</v>
          </cell>
        </row>
      </sheetData>
      <sheetData sheetId="12">
        <row r="170">
          <cell r="G170">
            <v>606.70070392119453</v>
          </cell>
        </row>
      </sheetData>
      <sheetData sheetId="13">
        <row r="170">
          <cell r="G170">
            <v>615.03735987554114</v>
          </cell>
        </row>
      </sheetData>
      <sheetData sheetId="14"/>
      <sheetData sheetId="15"/>
      <sheetData sheetId="16">
        <row r="24">
          <cell r="L24">
            <v>212.16186486719687</v>
          </cell>
          <cell r="M24">
            <v>213.3</v>
          </cell>
        </row>
        <row r="28">
          <cell r="L28">
            <v>152.30000000000001</v>
          </cell>
          <cell r="M28">
            <v>150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454.69999999999987</v>
          </cell>
        </row>
        <row r="12">
          <cell r="H12">
            <v>450.7208333333333</v>
          </cell>
        </row>
        <row r="14">
          <cell r="H14">
            <v>7.769107264198241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sheetData sheetId="7"/>
      <sheetData sheetId="8"/>
      <sheetData sheetId="9">
        <row r="11">
          <cell r="I11">
            <v>454.7</v>
          </cell>
          <cell r="L11">
            <v>454.69999999999987</v>
          </cell>
        </row>
        <row r="12">
          <cell r="I12">
            <v>445.15345000000002</v>
          </cell>
          <cell r="L12">
            <v>445.42067975241565</v>
          </cell>
        </row>
        <row r="13">
          <cell r="I13">
            <v>3012.5212000000001</v>
          </cell>
          <cell r="L13">
            <v>3074.3279696357226</v>
          </cell>
        </row>
        <row r="15">
          <cell r="I15">
            <v>2949.9733000000001</v>
          </cell>
          <cell r="L15">
            <v>3013.8865000000001</v>
          </cell>
        </row>
        <row r="16">
          <cell r="I16">
            <v>39.662999999999997</v>
          </cell>
          <cell r="L16">
            <v>46.024999999999991</v>
          </cell>
        </row>
        <row r="17">
          <cell r="I17">
            <v>0</v>
          </cell>
          <cell r="L17">
            <v>0</v>
          </cell>
        </row>
        <row r="20">
          <cell r="G20">
            <v>575.9133031555499</v>
          </cell>
          <cell r="L20">
            <v>589.88411374723046</v>
          </cell>
        </row>
        <row r="31">
          <cell r="I31">
            <v>1711449.474481696</v>
          </cell>
          <cell r="L31">
            <v>1793171.2840093561</v>
          </cell>
        </row>
        <row r="32">
          <cell r="I32">
            <v>1695482.5804677778</v>
          </cell>
          <cell r="L32">
            <v>1774197.6816272296</v>
          </cell>
        </row>
        <row r="33">
          <cell r="I33">
            <v>15966.894013918238</v>
          </cell>
          <cell r="L33">
            <v>18973.602382126497</v>
          </cell>
        </row>
        <row r="43">
          <cell r="G43">
            <v>1698928.867423678</v>
          </cell>
          <cell r="H43">
            <v>0</v>
          </cell>
          <cell r="I43">
            <v>1698928.867423678</v>
          </cell>
          <cell r="J43">
            <v>1777843.7669872423</v>
          </cell>
          <cell r="K43">
            <v>0</v>
          </cell>
          <cell r="L43">
            <v>1777843.7669872423</v>
          </cell>
        </row>
      </sheetData>
      <sheetData sheetId="10"/>
      <sheetData sheetId="11">
        <row r="170">
          <cell r="G170">
            <v>588.6743517472305</v>
          </cell>
        </row>
      </sheetData>
      <sheetData sheetId="12">
        <row r="170">
          <cell r="G170">
            <v>574.74505971554993</v>
          </cell>
        </row>
      </sheetData>
      <sheetData sheetId="13">
        <row r="170">
          <cell r="G170">
            <v>575.13582310146523</v>
          </cell>
        </row>
      </sheetData>
      <sheetData sheetId="14"/>
      <sheetData sheetId="15"/>
      <sheetData sheetId="16">
        <row r="24">
          <cell r="L24">
            <v>214.93658514563023</v>
          </cell>
          <cell r="M24">
            <v>213.3</v>
          </cell>
        </row>
        <row r="28">
          <cell r="L28">
            <v>150.85158150853584</v>
          </cell>
          <cell r="M28">
            <v>150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АТЭЦ"/>
      <sheetName val="АТЭЦ ДМ"/>
      <sheetName val="АТЭЦ НМ"/>
      <sheetName val="ЧО"/>
      <sheetName val="Фортум"/>
      <sheetName val="Свод на ЭЭ"/>
      <sheetName val="Доля ТЭ"/>
      <sheetName val="Склад_ЧТЭЦ-2"/>
      <sheetName val="Склад_Челябинск"/>
      <sheetName val="Склад_Тюмень"/>
      <sheetName val="Склад_АТЭЦ"/>
      <sheetName val="Экономия"/>
      <sheetName val="АТЭЦ_старый"/>
    </sheetNames>
    <sheetDataSet>
      <sheetData sheetId="0"/>
      <sheetData sheetId="1"/>
      <sheetData sheetId="2">
        <row r="7">
          <cell r="E7">
            <v>2658.9189999999999</v>
          </cell>
        </row>
        <row r="22">
          <cell r="E22">
            <v>2424.4510000000014</v>
          </cell>
          <cell r="F22">
            <v>251.05100000000036</v>
          </cell>
          <cell r="G22">
            <v>229.80499999999995</v>
          </cell>
          <cell r="H22">
            <v>243.31399999999996</v>
          </cell>
          <cell r="J22">
            <v>194.58500000000004</v>
          </cell>
          <cell r="K22">
            <v>224.98099999999997</v>
          </cell>
          <cell r="L22">
            <v>211.5570000000005</v>
          </cell>
          <cell r="N22">
            <v>155.4010000000001</v>
          </cell>
          <cell r="O22">
            <v>92.890999999999977</v>
          </cell>
          <cell r="P22">
            <v>135.08799999999999</v>
          </cell>
          <cell r="R22">
            <v>175.91900000000001</v>
          </cell>
          <cell r="S22">
            <v>229.61</v>
          </cell>
          <cell r="T22">
            <v>280.24900000000042</v>
          </cell>
        </row>
        <row r="23">
          <cell r="E23">
            <v>2339.1530000000002</v>
          </cell>
        </row>
        <row r="26">
          <cell r="E26">
            <v>2332.3940000000002</v>
          </cell>
        </row>
        <row r="33">
          <cell r="E33">
            <v>252.12652898599936</v>
          </cell>
        </row>
        <row r="38">
          <cell r="E38">
            <v>169.24544910059322</v>
          </cell>
        </row>
        <row r="237">
          <cell r="E237">
            <v>2944510.3429600005</v>
          </cell>
        </row>
        <row r="256">
          <cell r="E256">
            <v>1153713.7229900002</v>
          </cell>
        </row>
        <row r="257">
          <cell r="E257">
            <v>1790796.6199700001</v>
          </cell>
          <cell r="F257">
            <v>162465.74800999998</v>
          </cell>
          <cell r="G257">
            <v>144818.78649999999</v>
          </cell>
          <cell r="H257">
            <v>153213.06547999999</v>
          </cell>
          <cell r="J257">
            <v>130689.32171</v>
          </cell>
          <cell r="K257">
            <v>179727.84168000001</v>
          </cell>
          <cell r="L257">
            <v>210527.03386</v>
          </cell>
          <cell r="N257">
            <v>145378.33828999999</v>
          </cell>
          <cell r="O257">
            <v>87909.861959999995</v>
          </cell>
          <cell r="P257">
            <v>119533.35331000001</v>
          </cell>
          <cell r="R257">
            <v>123548.05005999999</v>
          </cell>
          <cell r="S257">
            <v>154306.39728999999</v>
          </cell>
          <cell r="T257">
            <v>178678.82182000001</v>
          </cell>
        </row>
      </sheetData>
      <sheetData sheetId="3">
        <row r="7">
          <cell r="E7">
            <v>1262.0150000000001</v>
          </cell>
        </row>
        <row r="22">
          <cell r="E22">
            <v>1183.173</v>
          </cell>
          <cell r="F22">
            <v>125.87100000000001</v>
          </cell>
          <cell r="G22">
            <v>130.77700000000002</v>
          </cell>
          <cell r="H22">
            <v>107.907</v>
          </cell>
          <cell r="J22">
            <v>111.02</v>
          </cell>
          <cell r="K22">
            <v>18.666</v>
          </cell>
          <cell r="L22">
            <v>27.652999999999995</v>
          </cell>
          <cell r="N22">
            <v>102.247</v>
          </cell>
          <cell r="O22">
            <v>119.619</v>
          </cell>
          <cell r="P22">
            <v>83.888999999999967</v>
          </cell>
          <cell r="R22">
            <v>121.56999999999998</v>
          </cell>
          <cell r="S22">
            <v>118.67599999999999</v>
          </cell>
          <cell r="T22">
            <v>115.27800000000001</v>
          </cell>
        </row>
        <row r="23">
          <cell r="E23">
            <v>738.16500000000008</v>
          </cell>
        </row>
        <row r="26">
          <cell r="E26">
            <v>738.16500000000008</v>
          </cell>
        </row>
        <row r="33">
          <cell r="E33">
            <v>226.79304706360315</v>
          </cell>
        </row>
        <row r="38">
          <cell r="E38">
            <v>164.15029160147122</v>
          </cell>
        </row>
        <row r="237">
          <cell r="E237">
            <v>1139859.6543299996</v>
          </cell>
        </row>
        <row r="256">
          <cell r="E256">
            <v>353319.98890999996</v>
          </cell>
        </row>
        <row r="257">
          <cell r="E257">
            <v>786539.66542000009</v>
          </cell>
          <cell r="F257">
            <v>66925.555680000005</v>
          </cell>
          <cell r="G257">
            <v>71690.697050000002</v>
          </cell>
          <cell r="H257">
            <v>60147.669069999996</v>
          </cell>
          <cell r="J257">
            <v>72556.507619999989</v>
          </cell>
          <cell r="K257">
            <v>16760.726040000001</v>
          </cell>
          <cell r="L257">
            <v>23188.333839999999</v>
          </cell>
          <cell r="N257">
            <v>88008.195319999999</v>
          </cell>
          <cell r="O257">
            <v>97724.603080000001</v>
          </cell>
          <cell r="P257">
            <v>66503.66678</v>
          </cell>
          <cell r="R257">
            <v>74738.834659999993</v>
          </cell>
          <cell r="S257">
            <v>77223.396630000003</v>
          </cell>
          <cell r="T257">
            <v>71071.479649999994</v>
          </cell>
        </row>
      </sheetData>
      <sheetData sheetId="4">
        <row r="7">
          <cell r="E7">
            <v>4424.4250000000002</v>
          </cell>
        </row>
        <row r="22">
          <cell r="E22">
            <v>4010.9119999999998</v>
          </cell>
          <cell r="F22">
            <v>384.82700000000006</v>
          </cell>
          <cell r="G22">
            <v>341.84599999999995</v>
          </cell>
          <cell r="H22">
            <v>396.75499999999994</v>
          </cell>
          <cell r="J22">
            <v>343.572</v>
          </cell>
          <cell r="K22">
            <v>321.17799999999994</v>
          </cell>
          <cell r="L22">
            <v>276.81200000000001</v>
          </cell>
          <cell r="N22">
            <v>248.98999999999995</v>
          </cell>
          <cell r="O22">
            <v>282.89</v>
          </cell>
          <cell r="P22">
            <v>313.38700000000006</v>
          </cell>
          <cell r="R22">
            <v>304.363</v>
          </cell>
          <cell r="S22">
            <v>369.99299999999999</v>
          </cell>
          <cell r="T22">
            <v>426.29899999999992</v>
          </cell>
        </row>
        <row r="23">
          <cell r="E23">
            <v>3180.4620000000004</v>
          </cell>
        </row>
        <row r="26">
          <cell r="E26">
            <v>3167.9570000000003</v>
          </cell>
        </row>
        <row r="33">
          <cell r="E33">
            <v>263.7346565760501</v>
          </cell>
        </row>
        <row r="38">
          <cell r="E38">
            <v>164.06358573062656</v>
          </cell>
        </row>
        <row r="237">
          <cell r="E237">
            <v>4620114.1960999994</v>
          </cell>
        </row>
        <row r="256">
          <cell r="E256">
            <v>1518907.5952400002</v>
          </cell>
        </row>
        <row r="257">
          <cell r="E257">
            <v>3101206.6008600001</v>
          </cell>
          <cell r="F257">
            <v>244977.99598000001</v>
          </cell>
          <cell r="G257">
            <v>214097.43162000002</v>
          </cell>
          <cell r="H257">
            <v>268683.83478999999</v>
          </cell>
          <cell r="J257">
            <v>256063.74265999999</v>
          </cell>
          <cell r="K257">
            <v>255200.87693999999</v>
          </cell>
          <cell r="L257">
            <v>255356.64487999998</v>
          </cell>
          <cell r="N257">
            <v>242074.98577</v>
          </cell>
          <cell r="O257">
            <v>289062.18894000002</v>
          </cell>
          <cell r="P257">
            <v>299857.35983999999</v>
          </cell>
          <cell r="R257">
            <v>228553.06585000001</v>
          </cell>
          <cell r="S257">
            <v>258532.63707999999</v>
          </cell>
          <cell r="T257">
            <v>288745.83651000005</v>
          </cell>
        </row>
      </sheetData>
      <sheetData sheetId="5"/>
      <sheetData sheetId="6"/>
      <sheetData sheetId="7">
        <row r="7">
          <cell r="E7">
            <v>3340.4969999999998</v>
          </cell>
        </row>
        <row r="22">
          <cell r="E22">
            <v>3271.3420000000001</v>
          </cell>
          <cell r="F22">
            <v>284.32299999999998</v>
          </cell>
          <cell r="G22">
            <v>293.32400000000001</v>
          </cell>
          <cell r="H22">
            <v>319.16699999999997</v>
          </cell>
          <cell r="J22">
            <v>228.76799999999997</v>
          </cell>
          <cell r="K22">
            <v>284.72499999999997</v>
          </cell>
          <cell r="L22">
            <v>239.114</v>
          </cell>
          <cell r="N22">
            <v>169.608</v>
          </cell>
          <cell r="O22">
            <v>313.23399999999998</v>
          </cell>
          <cell r="P22">
            <v>282.51</v>
          </cell>
          <cell r="R22">
            <v>229.173</v>
          </cell>
          <cell r="S22">
            <v>298.62400000000002</v>
          </cell>
          <cell r="T22">
            <v>328.77199999999993</v>
          </cell>
        </row>
        <row r="23">
          <cell r="E23">
            <v>49.468999999999994</v>
          </cell>
        </row>
        <row r="26">
          <cell r="E26">
            <v>0</v>
          </cell>
        </row>
        <row r="33">
          <cell r="E33">
            <v>215.73314216189513</v>
          </cell>
        </row>
        <row r="38">
          <cell r="E38">
            <v>150.37700378014515</v>
          </cell>
        </row>
        <row r="237">
          <cell r="E237">
            <v>1715008.5614100003</v>
          </cell>
        </row>
        <row r="256">
          <cell r="E256">
            <v>0</v>
          </cell>
        </row>
        <row r="257">
          <cell r="E257">
            <v>1715008.5614100003</v>
          </cell>
          <cell r="F257">
            <v>149160.33590000001</v>
          </cell>
          <cell r="G257">
            <v>151158.21260999999</v>
          </cell>
          <cell r="H257">
            <v>168074.24350000001</v>
          </cell>
          <cell r="J257">
            <v>120335.51233</v>
          </cell>
          <cell r="K257">
            <v>146318.90150000001</v>
          </cell>
          <cell r="L257">
            <v>122388.40104</v>
          </cell>
          <cell r="N257">
            <v>89753.606920000006</v>
          </cell>
          <cell r="O257">
            <v>160713.63701000001</v>
          </cell>
          <cell r="P257">
            <v>149383.88500000001</v>
          </cell>
          <cell r="R257">
            <v>122520.27364</v>
          </cell>
          <cell r="S257">
            <v>160537.85931</v>
          </cell>
          <cell r="T257">
            <v>174663.69265000001</v>
          </cell>
        </row>
      </sheetData>
      <sheetData sheetId="8">
        <row r="7">
          <cell r="E7">
            <v>3396.9639999999999</v>
          </cell>
        </row>
        <row r="22">
          <cell r="E22">
            <v>3321.9479999999999</v>
          </cell>
          <cell r="F22">
            <v>275.06000000000006</v>
          </cell>
          <cell r="G22">
            <v>294.69400000000002</v>
          </cell>
          <cell r="H22">
            <v>320.51499999999999</v>
          </cell>
          <cell r="J22">
            <v>272.77200000000011</v>
          </cell>
          <cell r="K22">
            <v>260.20600000000002</v>
          </cell>
          <cell r="L22">
            <v>247.36099999999996</v>
          </cell>
          <cell r="N22">
            <v>266.67399999999998</v>
          </cell>
          <cell r="O22">
            <v>314.46600000000001</v>
          </cell>
          <cell r="P22">
            <v>287.26799999999997</v>
          </cell>
          <cell r="R22">
            <v>265.92399999999998</v>
          </cell>
          <cell r="S22">
            <v>218.61799999999999</v>
          </cell>
          <cell r="T22">
            <v>298.38999999999993</v>
          </cell>
        </row>
        <row r="23">
          <cell r="E23">
            <v>47.643000000000008</v>
          </cell>
        </row>
        <row r="26">
          <cell r="E26">
            <v>0</v>
          </cell>
        </row>
        <row r="33">
          <cell r="E33">
            <v>215.83714438794303</v>
          </cell>
        </row>
        <row r="38">
          <cell r="E38">
            <v>150.28440694330749</v>
          </cell>
        </row>
        <row r="237">
          <cell r="E237">
            <v>1739938.3316300001</v>
          </cell>
        </row>
        <row r="256">
          <cell r="E256">
            <v>0</v>
          </cell>
        </row>
        <row r="257">
          <cell r="E257">
            <v>1739938.3316300001</v>
          </cell>
          <cell r="F257">
            <v>144785.71283</v>
          </cell>
          <cell r="G257">
            <v>151962.98693000001</v>
          </cell>
          <cell r="H257">
            <v>168686.70697999999</v>
          </cell>
          <cell r="J257">
            <v>141609.58460999999</v>
          </cell>
          <cell r="K257">
            <v>134574.52285000001</v>
          </cell>
          <cell r="L257">
            <v>125653.76106</v>
          </cell>
          <cell r="N257">
            <v>136665.18917999999</v>
          </cell>
          <cell r="O257">
            <v>162326.93289</v>
          </cell>
          <cell r="P257">
            <v>151994.58447</v>
          </cell>
          <cell r="R257">
            <v>140899.27900000001</v>
          </cell>
          <cell r="S257">
            <v>120381.94990000001</v>
          </cell>
          <cell r="T257">
            <v>160397.12093</v>
          </cell>
        </row>
      </sheetData>
      <sheetData sheetId="9">
        <row r="7">
          <cell r="E7">
            <v>3511.2719999999999</v>
          </cell>
        </row>
        <row r="22">
          <cell r="E22">
            <v>3433.3939999999998</v>
          </cell>
          <cell r="F22">
            <v>272.28100000000006</v>
          </cell>
          <cell r="G22">
            <v>287.79599999999999</v>
          </cell>
          <cell r="H22">
            <v>318.60799999999995</v>
          </cell>
          <cell r="J22">
            <v>212.01599999999999</v>
          </cell>
          <cell r="K22">
            <v>322.42200000000003</v>
          </cell>
          <cell r="L22">
            <v>204.37100000000001</v>
          </cell>
          <cell r="N22">
            <v>275.64</v>
          </cell>
          <cell r="O22">
            <v>312.54600000000005</v>
          </cell>
          <cell r="P22">
            <v>280.27199999999999</v>
          </cell>
          <cell r="R22">
            <v>315.68400000000003</v>
          </cell>
          <cell r="S22">
            <v>304.88200000000001</v>
          </cell>
          <cell r="T22">
            <v>326.87599999999992</v>
          </cell>
        </row>
        <row r="23">
          <cell r="E23">
            <v>49.814000000000007</v>
          </cell>
        </row>
        <row r="26">
          <cell r="E26">
            <v>0</v>
          </cell>
        </row>
        <row r="33">
          <cell r="E33">
            <v>215.8029565545003</v>
          </cell>
        </row>
        <row r="38">
          <cell r="E38">
            <v>150.3593367326454</v>
          </cell>
        </row>
        <row r="237">
          <cell r="E237">
            <v>1800944.3363600001</v>
          </cell>
        </row>
        <row r="256">
          <cell r="E256">
            <v>0</v>
          </cell>
        </row>
        <row r="257">
          <cell r="E257">
            <v>1800944.3363600001</v>
          </cell>
          <cell r="F257">
            <v>147071.92000000001</v>
          </cell>
          <cell r="G257">
            <v>152302.64756000001</v>
          </cell>
          <cell r="H257">
            <v>166369.00208000001</v>
          </cell>
          <cell r="J257">
            <v>107849.41919</v>
          </cell>
          <cell r="K257">
            <v>161969.94589</v>
          </cell>
          <cell r="L257">
            <v>104786.61558</v>
          </cell>
          <cell r="N257">
            <v>139593.2837</v>
          </cell>
          <cell r="O257">
            <v>162217.72508</v>
          </cell>
          <cell r="P257">
            <v>149100.13011999999</v>
          </cell>
          <cell r="R257">
            <v>168647.69931</v>
          </cell>
          <cell r="S257">
            <v>165009.95623000001</v>
          </cell>
          <cell r="T257">
            <v>176025.99161999999</v>
          </cell>
        </row>
      </sheetData>
      <sheetData sheetId="10"/>
      <sheetData sheetId="11"/>
      <sheetData sheetId="12">
        <row r="7">
          <cell r="E7">
            <v>187.81699999999998</v>
          </cell>
        </row>
        <row r="22">
          <cell r="E22">
            <v>159.37499999999997</v>
          </cell>
          <cell r="F22">
            <v>15.2</v>
          </cell>
          <cell r="G22">
            <v>13.827999999999999</v>
          </cell>
          <cell r="H22">
            <v>15.298999999999998</v>
          </cell>
          <cell r="J22">
            <v>14.603999999999999</v>
          </cell>
          <cell r="K22">
            <v>12.220000000000002</v>
          </cell>
          <cell r="L22">
            <v>7.6790000000000012</v>
          </cell>
          <cell r="N22">
            <v>6.2590000000000003</v>
          </cell>
          <cell r="O22">
            <v>8.4629999999999992</v>
          </cell>
          <cell r="P22">
            <v>9.0169999999999995</v>
          </cell>
          <cell r="R22">
            <v>20.917999999999996</v>
          </cell>
          <cell r="S22">
            <v>16.917000000000002</v>
          </cell>
          <cell r="T22">
            <v>18.970999999999997</v>
          </cell>
        </row>
        <row r="23">
          <cell r="E23">
            <v>265.59800000000001</v>
          </cell>
        </row>
        <row r="26">
          <cell r="E26">
            <v>263.476</v>
          </cell>
        </row>
        <row r="33">
          <cell r="E33">
            <v>199.96051137765934</v>
          </cell>
        </row>
        <row r="38">
          <cell r="E38">
            <v>184.31614695893791</v>
          </cell>
        </row>
        <row r="237">
          <cell r="E237">
            <v>291023.61945</v>
          </cell>
        </row>
        <row r="256">
          <cell r="E256">
            <v>175395.41720999999</v>
          </cell>
        </row>
        <row r="257">
          <cell r="E257">
            <v>115628.20224</v>
          </cell>
          <cell r="F257">
            <v>13054.994360000001</v>
          </cell>
          <cell r="G257">
            <v>11122.157669999999</v>
          </cell>
          <cell r="H257">
            <v>12026.82353</v>
          </cell>
          <cell r="J257">
            <v>10309.381809999999</v>
          </cell>
          <cell r="K257">
            <v>8376.0446000000011</v>
          </cell>
          <cell r="L257">
            <v>5157.4102900000007</v>
          </cell>
          <cell r="N257">
            <v>4233.4390899999999</v>
          </cell>
          <cell r="O257">
            <v>5631.5879599999998</v>
          </cell>
          <cell r="P257">
            <v>6052.41644</v>
          </cell>
          <cell r="R257">
            <v>13734.192370000001</v>
          </cell>
          <cell r="S257">
            <v>11768.414360000001</v>
          </cell>
          <cell r="T257">
            <v>14161.339760000001</v>
          </cell>
        </row>
      </sheetData>
      <sheetData sheetId="13">
        <row r="7">
          <cell r="E7">
            <v>674.54600000000005</v>
          </cell>
        </row>
        <row r="22">
          <cell r="E22">
            <v>619.5100000000001</v>
          </cell>
          <cell r="F22">
            <v>63.426000000000009</v>
          </cell>
          <cell r="G22">
            <v>54.268999999999991</v>
          </cell>
          <cell r="H22">
            <v>60.171000000000006</v>
          </cell>
          <cell r="J22">
            <v>55.11</v>
          </cell>
          <cell r="K22">
            <v>53.240999999999993</v>
          </cell>
          <cell r="L22">
            <v>41.6</v>
          </cell>
          <cell r="N22">
            <v>31.258000000000003</v>
          </cell>
          <cell r="O22">
            <v>45.618000000000002</v>
          </cell>
          <cell r="P22">
            <v>49.046999999999997</v>
          </cell>
          <cell r="R22">
            <v>56.171000000000006</v>
          </cell>
          <cell r="S22">
            <v>47.576999999999998</v>
          </cell>
          <cell r="T22">
            <v>62.021999999999984</v>
          </cell>
        </row>
        <row r="23">
          <cell r="E23">
            <v>997.06299999999999</v>
          </cell>
        </row>
        <row r="26">
          <cell r="E26">
            <v>997.024</v>
          </cell>
        </row>
        <row r="33">
          <cell r="E33">
            <v>189.23911379040766</v>
          </cell>
        </row>
        <row r="38">
          <cell r="E38">
            <v>159.66393297113623</v>
          </cell>
        </row>
        <row r="237">
          <cell r="E237">
            <v>983866.41576000012</v>
          </cell>
        </row>
        <row r="256">
          <cell r="E256">
            <v>566113.12710000004</v>
          </cell>
        </row>
        <row r="257">
          <cell r="E257">
            <v>417753.28865999996</v>
          </cell>
          <cell r="F257">
            <v>44811.170539999999</v>
          </cell>
          <cell r="G257">
            <v>37632.400220000003</v>
          </cell>
          <cell r="H257">
            <v>41264.368649999997</v>
          </cell>
          <cell r="J257">
            <v>36170.058519999999</v>
          </cell>
          <cell r="K257">
            <v>34138.481070000002</v>
          </cell>
          <cell r="L257">
            <v>27130.578149999998</v>
          </cell>
          <cell r="N257">
            <v>20605.901429999998</v>
          </cell>
          <cell r="O257">
            <v>29753.61232</v>
          </cell>
          <cell r="P257">
            <v>32328.985970000002</v>
          </cell>
          <cell r="R257">
            <v>37340.624929999998</v>
          </cell>
          <cell r="S257">
            <v>32642.087929999998</v>
          </cell>
          <cell r="T257">
            <v>43935.018929999998</v>
          </cell>
        </row>
      </sheetData>
      <sheetData sheetId="14">
        <row r="7">
          <cell r="E7">
            <v>1624.6839999999997</v>
          </cell>
        </row>
        <row r="22">
          <cell r="E22">
            <v>1391.6629999999996</v>
          </cell>
          <cell r="F22">
            <v>187.47599999999997</v>
          </cell>
          <cell r="G22">
            <v>162.773</v>
          </cell>
          <cell r="H22">
            <v>147.19499999999996</v>
          </cell>
          <cell r="J22">
            <v>119.99399999999999</v>
          </cell>
          <cell r="K22">
            <v>100.16700000000002</v>
          </cell>
          <cell r="L22">
            <v>95.593000000000004</v>
          </cell>
          <cell r="N22">
            <v>75.356999999999985</v>
          </cell>
          <cell r="O22">
            <v>64.22</v>
          </cell>
          <cell r="P22">
            <v>56.484000000000009</v>
          </cell>
          <cell r="R22">
            <v>104.27999999999999</v>
          </cell>
          <cell r="S22">
            <v>121.20999999999998</v>
          </cell>
          <cell r="T22">
            <v>156.91399999999996</v>
          </cell>
        </row>
        <row r="23">
          <cell r="E23">
            <v>2420.41</v>
          </cell>
        </row>
        <row r="26">
          <cell r="E26">
            <v>2407.9699999999998</v>
          </cell>
        </row>
        <row r="33">
          <cell r="E33">
            <v>279.35530320851433</v>
          </cell>
        </row>
        <row r="38">
          <cell r="E38">
            <v>171.23421238550492</v>
          </cell>
        </row>
        <row r="237">
          <cell r="E237">
            <v>2282832.7649400001</v>
          </cell>
        </row>
        <row r="256">
          <cell r="E256">
            <v>1215908.0229499997</v>
          </cell>
        </row>
        <row r="257">
          <cell r="E257">
            <v>1066924.74199</v>
          </cell>
          <cell r="F257">
            <v>132271.02005000002</v>
          </cell>
          <cell r="G257">
            <v>115231.00885</v>
          </cell>
          <cell r="H257">
            <v>99415.281239999997</v>
          </cell>
          <cell r="J257">
            <v>82721.240019999997</v>
          </cell>
          <cell r="K257">
            <v>77647.783570000014</v>
          </cell>
          <cell r="L257">
            <v>73103.658030000006</v>
          </cell>
          <cell r="N257">
            <v>68052.47249</v>
          </cell>
          <cell r="O257">
            <v>61351.567339999994</v>
          </cell>
          <cell r="P257">
            <v>69270.641789999994</v>
          </cell>
          <cell r="R257">
            <v>72611.048739999998</v>
          </cell>
          <cell r="S257">
            <v>95562.248319999999</v>
          </cell>
          <cell r="T257">
            <v>119686.77155</v>
          </cell>
        </row>
      </sheetData>
      <sheetData sheetId="15"/>
      <sheetData sheetId="16">
        <row r="7">
          <cell r="E7">
            <v>2304.0219999999999</v>
          </cell>
        </row>
        <row r="22">
          <cell r="E22">
            <v>2099.8649999999998</v>
          </cell>
          <cell r="F22">
            <v>231.45400000000001</v>
          </cell>
          <cell r="G22">
            <v>211.93299999999999</v>
          </cell>
          <cell r="H22">
            <v>237.04600000000002</v>
          </cell>
          <cell r="J22">
            <v>233.47299999999998</v>
          </cell>
          <cell r="K22">
            <v>128.89699999999999</v>
          </cell>
          <cell r="L22">
            <v>109.37000000000002</v>
          </cell>
          <cell r="N22">
            <v>101.45</v>
          </cell>
          <cell r="O22">
            <v>115.90300000000002</v>
          </cell>
          <cell r="P22">
            <v>119.13999999999999</v>
          </cell>
          <cell r="R22">
            <v>177.54199999999994</v>
          </cell>
          <cell r="S22">
            <v>214.73500000000001</v>
          </cell>
          <cell r="T22">
            <v>218.92200000000003</v>
          </cell>
        </row>
        <row r="23">
          <cell r="E23">
            <v>2463.4989999999998</v>
          </cell>
        </row>
        <row r="26">
          <cell r="E26">
            <v>2444.6069999999995</v>
          </cell>
        </row>
        <row r="33">
          <cell r="E33">
            <v>213.08358663774675</v>
          </cell>
        </row>
        <row r="38">
          <cell r="E38">
            <v>164.86266079263683</v>
          </cell>
        </row>
        <row r="237">
          <cell r="E237">
            <v>3016613.22866</v>
          </cell>
        </row>
        <row r="256">
          <cell r="E256">
            <v>1438542.0737400004</v>
          </cell>
        </row>
        <row r="257">
          <cell r="E257">
            <v>1578071.1549199999</v>
          </cell>
          <cell r="F257">
            <v>157622.95163999998</v>
          </cell>
          <cell r="G257">
            <v>145984.09344</v>
          </cell>
          <cell r="H257">
            <v>172539.31672999999</v>
          </cell>
          <cell r="J257">
            <v>187976.79113999999</v>
          </cell>
          <cell r="K257">
            <v>115181.32842000001</v>
          </cell>
          <cell r="L257">
            <v>82486.009860000006</v>
          </cell>
          <cell r="N257">
            <v>89993.434690000009</v>
          </cell>
          <cell r="O257">
            <v>96898.849799999996</v>
          </cell>
          <cell r="P257">
            <v>95493.805889999989</v>
          </cell>
          <cell r="R257">
            <v>125880.2221</v>
          </cell>
          <cell r="S257">
            <v>153630.41992999997</v>
          </cell>
          <cell r="T257">
            <v>154383.93128000002</v>
          </cell>
        </row>
      </sheetData>
      <sheetData sheetId="17">
        <row r="7">
          <cell r="E7">
            <v>1643.701</v>
          </cell>
        </row>
        <row r="22">
          <cell r="E22">
            <v>1590.5790000000002</v>
          </cell>
          <cell r="F22">
            <v>145.56699999999998</v>
          </cell>
          <cell r="G22">
            <v>121.94499999999998</v>
          </cell>
          <cell r="H22">
            <v>150.28900000000002</v>
          </cell>
          <cell r="J22">
            <v>145.66900000000001</v>
          </cell>
          <cell r="K22">
            <v>132.22499999999999</v>
          </cell>
          <cell r="L22">
            <v>85.823999999999998</v>
          </cell>
          <cell r="N22">
            <v>108.15299999999999</v>
          </cell>
          <cell r="O22">
            <v>112.19499999999998</v>
          </cell>
          <cell r="P22">
            <v>141.59599999999998</v>
          </cell>
          <cell r="R22">
            <v>136.06800000000004</v>
          </cell>
          <cell r="S22">
            <v>157.59299999999999</v>
          </cell>
          <cell r="T22">
            <v>153.45500000000001</v>
          </cell>
        </row>
        <row r="23">
          <cell r="E23">
            <v>424.03699999999998</v>
          </cell>
        </row>
        <row r="26">
          <cell r="E26">
            <v>424.03699999999998</v>
          </cell>
        </row>
        <row r="33">
          <cell r="E33">
            <v>228.0265812612005</v>
          </cell>
        </row>
        <row r="38">
          <cell r="E38">
            <v>152.16596664913675</v>
          </cell>
        </row>
        <row r="237">
          <cell r="E237">
            <v>1523512.5033799999</v>
          </cell>
        </row>
        <row r="256">
          <cell r="E256">
            <v>228713.43108999997</v>
          </cell>
        </row>
        <row r="257">
          <cell r="E257">
            <v>1294799.07229</v>
          </cell>
          <cell r="F257">
            <v>106238.97107999999</v>
          </cell>
          <cell r="G257">
            <v>89444.519250000012</v>
          </cell>
          <cell r="H257">
            <v>109395.84397</v>
          </cell>
          <cell r="J257">
            <v>109850.81948000001</v>
          </cell>
          <cell r="K257">
            <v>112408.53157000001</v>
          </cell>
          <cell r="L257">
            <v>85072.148499999996</v>
          </cell>
          <cell r="N257">
            <v>102318.58002000001</v>
          </cell>
          <cell r="O257">
            <v>105742.86138999999</v>
          </cell>
          <cell r="P257">
            <v>131542.1433</v>
          </cell>
          <cell r="R257">
            <v>104031.86399</v>
          </cell>
          <cell r="S257">
            <v>121609.87816000001</v>
          </cell>
          <cell r="T257">
            <v>117142.91158</v>
          </cell>
        </row>
      </sheetData>
      <sheetData sheetId="18"/>
      <sheetData sheetId="19"/>
      <sheetData sheetId="20">
        <row r="7">
          <cell r="E7">
            <v>1723.1979999999999</v>
          </cell>
        </row>
        <row r="22">
          <cell r="E22">
            <v>1627.4739999999997</v>
          </cell>
          <cell r="F22">
            <v>85.971000000000018</v>
          </cell>
          <cell r="G22">
            <v>159.18</v>
          </cell>
          <cell r="H22">
            <v>173.23000000000002</v>
          </cell>
          <cell r="J22">
            <v>121.38999999999999</v>
          </cell>
          <cell r="K22">
            <v>141.904</v>
          </cell>
          <cell r="L22">
            <v>107.20699999999999</v>
          </cell>
          <cell r="N22">
            <v>127.91399999999997</v>
          </cell>
          <cell r="O22">
            <v>102.93799999999999</v>
          </cell>
          <cell r="P22">
            <v>171.05800000000002</v>
          </cell>
          <cell r="R22">
            <v>147.84600000000003</v>
          </cell>
          <cell r="S22">
            <v>134.233</v>
          </cell>
          <cell r="T22">
            <v>154.60300000000001</v>
          </cell>
        </row>
        <row r="23">
          <cell r="E23">
            <v>546.48900000000003</v>
          </cell>
        </row>
        <row r="26">
          <cell r="E26">
            <v>545.2940000000001</v>
          </cell>
        </row>
        <row r="33">
          <cell r="E33">
            <v>213.18496138945312</v>
          </cell>
        </row>
        <row r="38">
          <cell r="E38">
            <v>163.49825888535725</v>
          </cell>
        </row>
        <row r="237">
          <cell r="E237">
            <v>1515446.6356799996</v>
          </cell>
        </row>
        <row r="256">
          <cell r="E256">
            <v>308243.44768000004</v>
          </cell>
        </row>
        <row r="257">
          <cell r="E257">
            <v>1207203.1880000001</v>
          </cell>
          <cell r="F257">
            <v>61046.905870000002</v>
          </cell>
          <cell r="G257">
            <v>109061.4627</v>
          </cell>
          <cell r="H257">
            <v>110830.50112999999</v>
          </cell>
          <cell r="J257">
            <v>90704.371799999994</v>
          </cell>
          <cell r="K257">
            <v>107776.73587999999</v>
          </cell>
          <cell r="L257">
            <v>88398.994510000004</v>
          </cell>
          <cell r="N257">
            <v>99281.842709999997</v>
          </cell>
          <cell r="O257">
            <v>81826.239539999995</v>
          </cell>
          <cell r="P257">
            <v>139179.39898999999</v>
          </cell>
          <cell r="R257">
            <v>109771.09098000001</v>
          </cell>
          <cell r="S257">
            <v>98366.6057</v>
          </cell>
          <cell r="T257">
            <v>110959.03819000001</v>
          </cell>
        </row>
      </sheetData>
      <sheetData sheetId="21">
        <row r="7">
          <cell r="E7">
            <v>1838.8390000000002</v>
          </cell>
        </row>
        <row r="22">
          <cell r="E22">
            <v>1745.5870000000004</v>
          </cell>
          <cell r="F22">
            <v>166.38200000000001</v>
          </cell>
          <cell r="G22">
            <v>146.35</v>
          </cell>
          <cell r="H22">
            <v>169.03000000000003</v>
          </cell>
          <cell r="J22">
            <v>127.25600000000001</v>
          </cell>
          <cell r="K22">
            <v>149.27099999999996</v>
          </cell>
          <cell r="L22">
            <v>108.461</v>
          </cell>
          <cell r="N22">
            <v>115.995</v>
          </cell>
          <cell r="O22">
            <v>122.62099999999998</v>
          </cell>
          <cell r="P22">
            <v>156.18800000000002</v>
          </cell>
          <cell r="R22">
            <v>167.21</v>
          </cell>
          <cell r="S22">
            <v>167.07599999999999</v>
          </cell>
          <cell r="T22">
            <v>149.74700000000001</v>
          </cell>
        </row>
        <row r="23">
          <cell r="E23">
            <v>511.41600000000005</v>
          </cell>
        </row>
        <row r="26">
          <cell r="E26">
            <v>510.33200000000005</v>
          </cell>
        </row>
        <row r="33">
          <cell r="E33">
            <v>214.0013313070672</v>
          </cell>
        </row>
        <row r="38">
          <cell r="E38">
            <v>161.87018004911852</v>
          </cell>
        </row>
        <row r="237">
          <cell r="E237">
            <v>1585026.8440800002</v>
          </cell>
        </row>
        <row r="256">
          <cell r="E256">
            <v>286264.53303999995</v>
          </cell>
        </row>
        <row r="257">
          <cell r="E257">
            <v>1298762.3110400001</v>
          </cell>
          <cell r="F257">
            <v>126623.31166000001</v>
          </cell>
          <cell r="G257">
            <v>103939.54061000001</v>
          </cell>
          <cell r="H257">
            <v>115034.35007999999</v>
          </cell>
          <cell r="J257">
            <v>85593.937099999996</v>
          </cell>
          <cell r="K257">
            <v>112424.26342</v>
          </cell>
          <cell r="L257">
            <v>96062.606010000003</v>
          </cell>
          <cell r="N257">
            <v>100967.47147</v>
          </cell>
          <cell r="O257">
            <v>97563.656539999996</v>
          </cell>
          <cell r="P257">
            <v>113662.24741</v>
          </cell>
          <cell r="R257">
            <v>123923.78513</v>
          </cell>
          <cell r="S257">
            <v>115433.03077</v>
          </cell>
          <cell r="T257">
            <v>107534.11083999999</v>
          </cell>
        </row>
      </sheetData>
      <sheetData sheetId="22">
        <row r="7">
          <cell r="E7">
            <v>1758.338</v>
          </cell>
        </row>
        <row r="22">
          <cell r="E22">
            <v>1677.856</v>
          </cell>
          <cell r="F22">
            <v>167.3</v>
          </cell>
          <cell r="G22">
            <v>143.05799999999999</v>
          </cell>
          <cell r="H22">
            <v>128.691</v>
          </cell>
          <cell r="J22">
            <v>142.44999999999999</v>
          </cell>
          <cell r="K22">
            <v>145.45399999999998</v>
          </cell>
          <cell r="L22">
            <v>99.239000000000004</v>
          </cell>
          <cell r="N22">
            <v>113.779</v>
          </cell>
          <cell r="O22">
            <v>141.22999999999999</v>
          </cell>
          <cell r="P22">
            <v>149.94999999999999</v>
          </cell>
          <cell r="R22">
            <v>139.01000000000002</v>
          </cell>
          <cell r="S22">
            <v>132.85499999999999</v>
          </cell>
          <cell r="T22">
            <v>174.84000000000003</v>
          </cell>
        </row>
        <row r="23">
          <cell r="E23">
            <v>338.89500000000004</v>
          </cell>
        </row>
        <row r="26">
          <cell r="E26">
            <v>338.07800000000003</v>
          </cell>
        </row>
        <row r="33">
          <cell r="E33">
            <v>242.017750574921</v>
          </cell>
        </row>
        <row r="38">
          <cell r="E38">
            <v>124.79086442703492</v>
          </cell>
        </row>
        <row r="237">
          <cell r="E237">
            <v>1561497.1769099997</v>
          </cell>
        </row>
        <row r="256">
          <cell r="E256">
            <v>144957.92484999995</v>
          </cell>
        </row>
        <row r="257">
          <cell r="E257">
            <v>1416539.2520599999</v>
          </cell>
          <cell r="F257">
            <v>124881.56401</v>
          </cell>
          <cell r="G257">
            <v>111491.28952999999</v>
          </cell>
          <cell r="H257">
            <v>109682.21336000001</v>
          </cell>
          <cell r="J257">
            <v>120010.81112</v>
          </cell>
          <cell r="K257">
            <v>135192.4627</v>
          </cell>
          <cell r="L257">
            <v>93190.140869999988</v>
          </cell>
          <cell r="N257">
            <v>104054.09878</v>
          </cell>
          <cell r="O257">
            <v>125614.35550000001</v>
          </cell>
          <cell r="P257">
            <v>137437.77212000001</v>
          </cell>
          <cell r="R257">
            <v>121314.40628</v>
          </cell>
          <cell r="S257">
            <v>109684.01328</v>
          </cell>
          <cell r="T257">
            <v>123986.12450999999</v>
          </cell>
        </row>
      </sheetData>
      <sheetData sheetId="23"/>
      <sheetData sheetId="24">
        <row r="7">
          <cell r="E7">
            <v>1006.3869999999999</v>
          </cell>
        </row>
        <row r="22">
          <cell r="E22">
            <v>881.69400000000007</v>
          </cell>
          <cell r="F22">
            <v>92.844999999999985</v>
          </cell>
          <cell r="G22">
            <v>79.638999999999996</v>
          </cell>
          <cell r="H22">
            <v>84.418999999999983</v>
          </cell>
          <cell r="J22">
            <v>66.524000000000001</v>
          </cell>
          <cell r="K22">
            <v>65.796999999999983</v>
          </cell>
          <cell r="L22">
            <v>49.301000000000009</v>
          </cell>
          <cell r="N22">
            <v>65.549000000000007</v>
          </cell>
          <cell r="O22">
            <v>51.563000000000002</v>
          </cell>
          <cell r="P22">
            <v>61.558</v>
          </cell>
          <cell r="R22">
            <v>76.518000000000001</v>
          </cell>
          <cell r="S22">
            <v>87.179999999999978</v>
          </cell>
          <cell r="T22">
            <v>100.80100000000002</v>
          </cell>
        </row>
        <row r="23">
          <cell r="E23">
            <v>1588.8020000000001</v>
          </cell>
        </row>
        <row r="26">
          <cell r="E26">
            <v>1585.4880000000001</v>
          </cell>
        </row>
        <row r="33">
          <cell r="E33">
            <v>376.51071552724363</v>
          </cell>
        </row>
        <row r="38">
          <cell r="E38">
            <v>171.80806670686459</v>
          </cell>
        </row>
        <row r="237">
          <cell r="E237">
            <v>1612527.58409</v>
          </cell>
        </row>
        <row r="256">
          <cell r="E256">
            <v>736357.27246999997</v>
          </cell>
        </row>
        <row r="257">
          <cell r="E257">
            <v>876170.31161999993</v>
          </cell>
          <cell r="F257">
            <v>82060.730459999992</v>
          </cell>
          <cell r="G257">
            <v>70016.118040000001</v>
          </cell>
          <cell r="H257">
            <v>80423.02625000001</v>
          </cell>
          <cell r="J257">
            <v>57073.525070000011</v>
          </cell>
          <cell r="K257">
            <v>64319.214629999995</v>
          </cell>
          <cell r="L257">
            <v>52156.698600000003</v>
          </cell>
          <cell r="N257">
            <v>74660.866810000007</v>
          </cell>
          <cell r="O257">
            <v>57167.084360000001</v>
          </cell>
          <cell r="P257">
            <v>71512.658540000004</v>
          </cell>
          <cell r="R257">
            <v>85054.824219999995</v>
          </cell>
          <cell r="S257">
            <v>83513.319149999996</v>
          </cell>
          <cell r="T257">
            <v>98212.245490000001</v>
          </cell>
        </row>
      </sheetData>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_от 24.01"/>
      <sheetName val="1100_от 25.01"/>
      <sheetName val="1400_от 24.01"/>
      <sheetName val="1200_от 24.01"/>
      <sheetName val="1300_от 24.01"/>
      <sheetName val="1300_от 28.01"/>
      <sheetName val="1600_от 24.01"/>
      <sheetName val="2100_от 24.01"/>
      <sheetName val="2100_от 28.01"/>
      <sheetName val="2200_от 24.01"/>
      <sheetName val="2600_от 24.01"/>
      <sheetName val="2600_от 28.01"/>
      <sheetName val="7100_от 24.01"/>
      <sheetName val="1100"/>
      <sheetName val="1200"/>
      <sheetName val="1300"/>
      <sheetName val="1600"/>
      <sheetName val="Челябинск"/>
      <sheetName val="1400"/>
      <sheetName val="2100"/>
      <sheetName val="2200"/>
      <sheetName val="Тюмень"/>
      <sheetName val="2600"/>
      <sheetName val="7100"/>
      <sheetName val="Фортум"/>
      <sheetName val="ГО"/>
      <sheetName val="РД Урал"/>
      <sheetName val="РД ЗСР"/>
      <sheetName val="СВОД 32_90"/>
      <sheetName val="СВОД 91_34"/>
      <sheetName val="материалы на ремон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L11">
            <v>6030440.8000000007</v>
          </cell>
        </row>
        <row r="12">
          <cell r="D12">
            <v>2203593241.9099998</v>
          </cell>
          <cell r="N12">
            <v>161824218.11000001</v>
          </cell>
          <cell r="S12">
            <v>494887935.00999999</v>
          </cell>
          <cell r="X12">
            <v>252833232.28</v>
          </cell>
          <cell r="AG12">
            <v>145115346.53999999</v>
          </cell>
          <cell r="AY12">
            <v>340730728.06999999</v>
          </cell>
          <cell r="BH12">
            <v>728795455.04999995</v>
          </cell>
          <cell r="BQ12">
            <v>31536124.329999998</v>
          </cell>
          <cell r="CI12">
            <v>36115024.310000002</v>
          </cell>
          <cell r="DJ12">
            <v>583492.15000000014</v>
          </cell>
          <cell r="EB12">
            <v>9790563.0700000003</v>
          </cell>
          <cell r="EC12">
            <v>1101788.6000000001</v>
          </cell>
          <cell r="ED12">
            <v>23859.15</v>
          </cell>
          <cell r="EE12">
            <v>255475.24</v>
          </cell>
        </row>
      </sheetData>
      <sheetData sheetId="14">
        <row r="11">
          <cell r="L11">
            <v>23387842.07</v>
          </cell>
        </row>
        <row r="12">
          <cell r="D12">
            <v>3840887192.0099998</v>
          </cell>
          <cell r="N12">
            <v>1369724015.0599999</v>
          </cell>
          <cell r="S12">
            <v>0</v>
          </cell>
          <cell r="X12">
            <v>702394106.36000001</v>
          </cell>
          <cell r="AG12">
            <v>0</v>
          </cell>
          <cell r="AP12">
            <v>1738988142.9900002</v>
          </cell>
          <cell r="CI12">
            <v>28766152.859999999</v>
          </cell>
          <cell r="DJ12">
            <v>220851.87999999998</v>
          </cell>
          <cell r="EC12">
            <v>41547.440000000002</v>
          </cell>
          <cell r="ED12">
            <v>207524.16</v>
          </cell>
          <cell r="EE12">
            <v>544851.26</v>
          </cell>
        </row>
      </sheetData>
      <sheetData sheetId="15">
        <row r="11">
          <cell r="L11">
            <v>3119119.8</v>
          </cell>
        </row>
        <row r="12">
          <cell r="D12">
            <v>6650012275.2799988</v>
          </cell>
          <cell r="N12">
            <v>1900883384.28</v>
          </cell>
          <cell r="S12">
            <v>1597095559.2799997</v>
          </cell>
          <cell r="X12">
            <v>491902446.14999992</v>
          </cell>
          <cell r="AG12">
            <v>536306535.22999996</v>
          </cell>
          <cell r="AY12">
            <v>1759333426.3299999</v>
          </cell>
          <cell r="BH12">
            <v>309684884.71000004</v>
          </cell>
          <cell r="BQ12">
            <v>1857286.4500000002</v>
          </cell>
          <cell r="CI12">
            <v>50111024.29999999</v>
          </cell>
          <cell r="DJ12">
            <v>272733.51</v>
          </cell>
          <cell r="EB12">
            <v>132098.83000000002</v>
          </cell>
          <cell r="EC12">
            <v>180734.16</v>
          </cell>
          <cell r="ED12">
            <v>215520.24</v>
          </cell>
          <cell r="EE12">
            <v>2036641.81</v>
          </cell>
        </row>
      </sheetData>
      <sheetData sheetId="16">
        <row r="11">
          <cell r="L11">
            <v>11368537.98</v>
          </cell>
        </row>
      </sheetData>
      <sheetData sheetId="17">
        <row r="11">
          <cell r="AP11">
            <v>7385709404.0799999</v>
          </cell>
        </row>
      </sheetData>
      <sheetData sheetId="18">
        <row r="11">
          <cell r="L11">
            <v>54991929.160000011</v>
          </cell>
        </row>
        <row r="12">
          <cell r="D12">
            <v>2985625879.4099998</v>
          </cell>
          <cell r="N12">
            <v>919773110.71999991</v>
          </cell>
          <cell r="S12">
            <v>151848961.17000002</v>
          </cell>
          <cell r="X12">
            <v>633828550.13</v>
          </cell>
          <cell r="AG12">
            <v>30521257.260000002</v>
          </cell>
          <cell r="AP12">
            <v>1211042286.48</v>
          </cell>
          <cell r="CI12">
            <v>2453766.6300000004</v>
          </cell>
          <cell r="DJ12">
            <v>36122192.540000007</v>
          </cell>
          <cell r="EE12">
            <v>35754.480000000003</v>
          </cell>
        </row>
      </sheetData>
      <sheetData sheetId="19">
        <row r="11">
          <cell r="L11">
            <v>137648494.28999999</v>
          </cell>
        </row>
        <row r="12">
          <cell r="D12">
            <v>6806601329.2999992</v>
          </cell>
          <cell r="N12">
            <v>2168355210.2899995</v>
          </cell>
          <cell r="S12">
            <v>963540465.17999995</v>
          </cell>
          <cell r="X12">
            <v>905855381.85000014</v>
          </cell>
          <cell r="AG12">
            <v>562683381.29999995</v>
          </cell>
          <cell r="AY12">
            <v>1602809173.23</v>
          </cell>
          <cell r="BH12">
            <v>505567332.4799999</v>
          </cell>
          <cell r="BQ12">
            <v>7516298.29</v>
          </cell>
          <cell r="CI12">
            <v>87668359.359999999</v>
          </cell>
          <cell r="DJ12">
            <v>1636679.3800000001</v>
          </cell>
          <cell r="EB12">
            <v>0</v>
          </cell>
          <cell r="EC12">
            <v>34782.559999999998</v>
          </cell>
          <cell r="ED12">
            <v>8117.43</v>
          </cell>
          <cell r="EE12">
            <v>926147.95</v>
          </cell>
        </row>
      </sheetData>
      <sheetData sheetId="20">
        <row r="11">
          <cell r="L11">
            <v>24262102.690000001</v>
          </cell>
        </row>
        <row r="12">
          <cell r="D12">
            <v>6697330872.1299992</v>
          </cell>
          <cell r="N12">
            <v>3908611344.4699998</v>
          </cell>
          <cell r="S12">
            <v>0</v>
          </cell>
          <cell r="X12">
            <v>886260308.3599999</v>
          </cell>
          <cell r="AG12">
            <v>0</v>
          </cell>
          <cell r="AP12">
            <v>1785131536.8600001</v>
          </cell>
          <cell r="CI12">
            <v>113467880.65000001</v>
          </cell>
          <cell r="DJ12">
            <v>0</v>
          </cell>
          <cell r="ED12">
            <v>3348286.46</v>
          </cell>
          <cell r="EE12">
            <v>511515.33</v>
          </cell>
        </row>
      </sheetData>
      <sheetData sheetId="21">
        <row r="11">
          <cell r="AP11">
            <v>4133895412.0599999</v>
          </cell>
        </row>
      </sheetData>
      <sheetData sheetId="22">
        <row r="12">
          <cell r="EE12">
            <v>8136154.1200000001</v>
          </cell>
        </row>
      </sheetData>
      <sheetData sheetId="23">
        <row r="105">
          <cell r="M105">
            <v>3665024.88</v>
          </cell>
        </row>
      </sheetData>
      <sheetData sheetId="24">
        <row r="105">
          <cell r="M105">
            <v>108718512.20999999</v>
          </cell>
        </row>
      </sheetData>
      <sheetData sheetId="25">
        <row r="15">
          <cell r="CV15">
            <v>24945167.18</v>
          </cell>
        </row>
      </sheetData>
      <sheetData sheetId="26">
        <row r="15">
          <cell r="BH15">
            <v>6307888.3399999999</v>
          </cell>
        </row>
      </sheetData>
      <sheetData sheetId="27">
        <row r="525">
          <cell r="E525">
            <v>70407.509999999995</v>
          </cell>
        </row>
      </sheetData>
      <sheetData sheetId="28">
        <row r="22">
          <cell r="G22">
            <v>-272675.62834000017</v>
          </cell>
        </row>
      </sheetData>
      <sheetData sheetId="29"/>
      <sheetData sheetId="30">
        <row r="3">
          <cell r="B3">
            <v>1088664.2599999998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1207.73</v>
          </cell>
          <cell r="E5">
            <v>1243.43</v>
          </cell>
        </row>
        <row r="11">
          <cell r="F11">
            <v>209664.47</v>
          </cell>
          <cell r="G11">
            <v>209664.47</v>
          </cell>
        </row>
        <row r="13">
          <cell r="D13">
            <v>537.72</v>
          </cell>
          <cell r="E13">
            <v>552.04</v>
          </cell>
          <cell r="F13">
            <v>659445.51</v>
          </cell>
          <cell r="G13">
            <v>685824.78</v>
          </cell>
        </row>
        <row r="14">
          <cell r="D14">
            <v>958.62</v>
          </cell>
          <cell r="E14">
            <v>991.16</v>
          </cell>
          <cell r="F14">
            <v>118700.35</v>
          </cell>
          <cell r="G14">
            <v>123448.37</v>
          </cell>
        </row>
        <row r="15">
          <cell r="D15">
            <v>771.1</v>
          </cell>
          <cell r="E15">
            <v>791.96</v>
          </cell>
        </row>
        <row r="16">
          <cell r="D16">
            <v>676.43</v>
          </cell>
          <cell r="E16">
            <v>698.59</v>
          </cell>
          <cell r="F16">
            <v>219147.27</v>
          </cell>
          <cell r="G16">
            <v>227916.85</v>
          </cell>
        </row>
        <row r="18">
          <cell r="D18">
            <v>739.83</v>
          </cell>
          <cell r="E18">
            <v>764.41</v>
          </cell>
        </row>
        <row r="19">
          <cell r="D19">
            <v>855.9</v>
          </cell>
          <cell r="E19">
            <v>885.01</v>
          </cell>
        </row>
        <row r="20">
          <cell r="D20">
            <v>863.62</v>
          </cell>
          <cell r="E20">
            <v>892.99</v>
          </cell>
        </row>
        <row r="21">
          <cell r="D21">
            <v>859.26</v>
          </cell>
          <cell r="E21">
            <v>888.48</v>
          </cell>
          <cell r="F21">
            <v>110992.55</v>
          </cell>
          <cell r="G21">
            <v>110992.55</v>
          </cell>
        </row>
        <row r="22">
          <cell r="D22">
            <v>619.63</v>
          </cell>
          <cell r="E22">
            <v>638.84</v>
          </cell>
          <cell r="F22">
            <v>172127.78</v>
          </cell>
          <cell r="G22">
            <v>179114.64</v>
          </cell>
        </row>
        <row r="23">
          <cell r="D23">
            <v>701.49</v>
          </cell>
          <cell r="E23">
            <v>723.95</v>
          </cell>
        </row>
        <row r="24">
          <cell r="D24">
            <v>744.01</v>
          </cell>
          <cell r="E24">
            <v>768.15</v>
          </cell>
          <cell r="F24">
            <v>168189.68</v>
          </cell>
          <cell r="G24">
            <v>174919.98</v>
          </cell>
        </row>
        <row r="25">
          <cell r="D25">
            <v>496.28</v>
          </cell>
          <cell r="E25">
            <v>513.02</v>
          </cell>
        </row>
        <row r="26">
          <cell r="D26">
            <v>596.16</v>
          </cell>
          <cell r="E26">
            <v>616.16</v>
          </cell>
        </row>
        <row r="27">
          <cell r="D27">
            <v>557.58000000000004</v>
          </cell>
          <cell r="E27">
            <v>576.26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G5">
            <v>209664.47</v>
          </cell>
        </row>
        <row r="10">
          <cell r="D10">
            <v>992.87</v>
          </cell>
          <cell r="E10">
            <v>1017.85</v>
          </cell>
          <cell r="F10">
            <v>110451.22</v>
          </cell>
          <cell r="G10">
            <v>110451.22</v>
          </cell>
        </row>
        <row r="11">
          <cell r="E11">
            <v>1047.55</v>
          </cell>
        </row>
        <row r="15">
          <cell r="F15">
            <v>299785.32</v>
          </cell>
          <cell r="G15">
            <v>312078.08000000002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Анализ"/>
      <sheetName val="Лист1"/>
      <sheetName val="ВН"/>
      <sheetName val="ЧТЭЦ-3_ДМ"/>
    </sheetNames>
    <sheetDataSet>
      <sheetData sheetId="0">
        <row r="9">
          <cell r="E9">
            <v>105.75538719670044</v>
          </cell>
        </row>
      </sheetData>
      <sheetData sheetId="1"/>
      <sheetData sheetId="2">
        <row r="18">
          <cell r="D18">
            <v>1249.3331838827564</v>
          </cell>
          <cell r="E18">
            <v>411772.55843268416</v>
          </cell>
        </row>
        <row r="20">
          <cell r="D20">
            <v>1123.0317309786635</v>
          </cell>
        </row>
        <row r="34">
          <cell r="D34">
            <v>608.37893676760132</v>
          </cell>
          <cell r="E34">
            <v>746001.31844447821</v>
          </cell>
        </row>
        <row r="48">
          <cell r="D48">
            <v>708.45486492905934</v>
          </cell>
          <cell r="E48">
            <v>134128.78528175061</v>
          </cell>
        </row>
        <row r="62">
          <cell r="D62">
            <v>838.47891091967983</v>
          </cell>
          <cell r="E62">
            <v>325237.93813624413</v>
          </cell>
        </row>
        <row r="76">
          <cell r="D76">
            <v>693.326618503546</v>
          </cell>
          <cell r="E76">
            <v>247934.52672849942</v>
          </cell>
        </row>
        <row r="90">
          <cell r="D90">
            <v>745.58981518144844</v>
          </cell>
        </row>
        <row r="104">
          <cell r="D104">
            <v>841.30348272700598</v>
          </cell>
        </row>
        <row r="118">
          <cell r="D118">
            <v>849.52414628920428</v>
          </cell>
        </row>
        <row r="132">
          <cell r="D132">
            <v>832.79623538537055</v>
          </cell>
          <cell r="E132">
            <v>120591.7279660565</v>
          </cell>
        </row>
        <row r="146">
          <cell r="D146">
            <v>633.92514507590136</v>
          </cell>
          <cell r="E146">
            <v>202102.65118790962</v>
          </cell>
        </row>
        <row r="160">
          <cell r="D160">
            <v>702.2182812389218</v>
          </cell>
        </row>
        <row r="174">
          <cell r="D174">
            <v>782.47848870614189</v>
          </cell>
          <cell r="E174">
            <v>190262.04867228167</v>
          </cell>
        </row>
        <row r="200">
          <cell r="D200">
            <v>524.75952579678994</v>
          </cell>
        </row>
        <row r="202">
          <cell r="D202">
            <v>630.53487600320238</v>
          </cell>
        </row>
        <row r="216">
          <cell r="D216">
            <v>589.88411374723046</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zoomScaleNormal="100" workbookViewId="0">
      <selection sqref="A1:C1"/>
    </sheetView>
  </sheetViews>
  <sheetFormatPr defaultRowHeight="12.75"/>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95" t="s">
        <v>34</v>
      </c>
      <c r="B1" s="95"/>
      <c r="C1" s="95"/>
    </row>
    <row r="2" spans="1:3" ht="24.75" customHeight="1">
      <c r="A2" s="95" t="s">
        <v>163</v>
      </c>
      <c r="B2" s="95"/>
      <c r="C2" s="95"/>
    </row>
    <row r="3" spans="1:3" ht="31.5" customHeight="1">
      <c r="A3" s="96" t="s">
        <v>54</v>
      </c>
      <c r="B3" s="96"/>
      <c r="C3" s="96"/>
    </row>
    <row r="4" spans="1:3" ht="86.25" customHeight="1">
      <c r="A4" s="97" t="s">
        <v>55</v>
      </c>
      <c r="B4" s="97"/>
      <c r="C4" s="97"/>
    </row>
    <row r="5" spans="1:3" ht="27" customHeight="1">
      <c r="A5" s="5" t="s">
        <v>59</v>
      </c>
      <c r="B5" s="6">
        <v>2020</v>
      </c>
      <c r="C5" s="4" t="s">
        <v>60</v>
      </c>
    </row>
    <row r="7" spans="1:3" s="20" customFormat="1" ht="35.25" customHeight="1">
      <c r="A7" s="88" t="s">
        <v>56</v>
      </c>
      <c r="B7" s="88"/>
      <c r="C7" s="21" t="s">
        <v>168</v>
      </c>
    </row>
    <row r="8" spans="1:3" s="20" customFormat="1" ht="35.25" customHeight="1">
      <c r="A8" s="88" t="s">
        <v>57</v>
      </c>
      <c r="B8" s="88"/>
      <c r="C8" s="22" t="s">
        <v>169</v>
      </c>
    </row>
    <row r="9" spans="1:3" s="20" customFormat="1" ht="11.25">
      <c r="A9" s="89" t="s">
        <v>58</v>
      </c>
      <c r="B9" s="90"/>
      <c r="C9" s="130" t="s">
        <v>336</v>
      </c>
    </row>
    <row r="10" spans="1:3" s="20" customFormat="1" ht="11.25">
      <c r="A10" s="91"/>
      <c r="B10" s="92"/>
      <c r="C10" s="23" t="s">
        <v>64</v>
      </c>
    </row>
    <row r="11" spans="1:3" s="20" customFormat="1" ht="11.25">
      <c r="A11" s="91"/>
      <c r="B11" s="92"/>
      <c r="C11" s="23" t="s">
        <v>28</v>
      </c>
    </row>
    <row r="12" spans="1:3" s="20" customFormat="1" ht="11.25">
      <c r="A12" s="91"/>
      <c r="B12" s="92"/>
      <c r="C12" s="23" t="s">
        <v>24</v>
      </c>
    </row>
    <row r="13" spans="1:3" s="20" customFormat="1" ht="11.25">
      <c r="A13" s="91"/>
      <c r="B13" s="92"/>
      <c r="C13" s="23" t="s">
        <v>21</v>
      </c>
    </row>
    <row r="14" spans="1:3" s="20" customFormat="1" ht="11.25">
      <c r="A14" s="91"/>
      <c r="B14" s="92"/>
      <c r="C14" s="23" t="s">
        <v>25</v>
      </c>
    </row>
    <row r="15" spans="1:3" s="20" customFormat="1" ht="11.25">
      <c r="A15" s="91"/>
      <c r="B15" s="92"/>
      <c r="C15" s="23" t="s">
        <v>38</v>
      </c>
    </row>
    <row r="16" spans="1:3" s="20" customFormat="1" ht="11.25">
      <c r="A16" s="91"/>
      <c r="B16" s="92"/>
      <c r="C16" s="23" t="s">
        <v>173</v>
      </c>
    </row>
    <row r="17" spans="1:3" s="20" customFormat="1" ht="11.25">
      <c r="A17" s="91"/>
      <c r="B17" s="92"/>
      <c r="C17" s="23" t="s">
        <v>174</v>
      </c>
    </row>
    <row r="18" spans="1:3" s="20" customFormat="1" ht="11.25">
      <c r="A18" s="91"/>
      <c r="B18" s="92"/>
      <c r="C18" s="23" t="s">
        <v>175</v>
      </c>
    </row>
    <row r="19" spans="1:3" s="20" customFormat="1" ht="11.25">
      <c r="A19" s="91"/>
      <c r="B19" s="92"/>
      <c r="C19" s="23" t="s">
        <v>23</v>
      </c>
    </row>
    <row r="20" spans="1:3" s="20" customFormat="1" ht="11.25">
      <c r="A20" s="91"/>
      <c r="B20" s="92"/>
      <c r="C20" s="23" t="s">
        <v>39</v>
      </c>
    </row>
    <row r="21" spans="1:3" s="20" customFormat="1" ht="11.25">
      <c r="A21" s="91"/>
      <c r="B21" s="92"/>
      <c r="C21" s="23" t="s">
        <v>22</v>
      </c>
    </row>
    <row r="22" spans="1:3" s="20" customFormat="1" ht="11.25">
      <c r="A22" s="91"/>
      <c r="B22" s="92"/>
      <c r="C22" s="23" t="s">
        <v>61</v>
      </c>
    </row>
    <row r="23" spans="1:3" s="20" customFormat="1" ht="11.25">
      <c r="A23" s="91"/>
      <c r="B23" s="92"/>
      <c r="C23" s="23" t="s">
        <v>62</v>
      </c>
    </row>
    <row r="24" spans="1:3" s="20" customFormat="1" ht="11.25">
      <c r="A24" s="93"/>
      <c r="B24" s="94"/>
      <c r="C24" s="23" t="s">
        <v>63</v>
      </c>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Титульный!$C$12</f>
        <v>Челябинская ТЭЦ-1 (ТГ-10, ТГ-11) НВ</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7" s="8" customFormat="1" hidden="1" outlineLevel="1">
      <c r="A129" s="36" t="s">
        <v>292</v>
      </c>
      <c r="B129" s="37" t="s">
        <v>230</v>
      </c>
      <c r="C129" s="36" t="s">
        <v>231</v>
      </c>
      <c r="D129" s="41"/>
      <c r="E129" s="41"/>
      <c r="F129" s="41"/>
    </row>
    <row r="130" spans="1:7" s="8" customFormat="1" ht="25.5" hidden="1" outlineLevel="1">
      <c r="A130" s="36" t="s">
        <v>293</v>
      </c>
      <c r="B130" s="37" t="s">
        <v>233</v>
      </c>
      <c r="C130" s="73" t="s">
        <v>234</v>
      </c>
      <c r="D130" s="41"/>
      <c r="E130" s="41"/>
      <c r="F130" s="41"/>
    </row>
    <row r="131" spans="1:7" s="8" customFormat="1" ht="25.5" hidden="1" outlineLevel="1">
      <c r="A131" s="36" t="s">
        <v>294</v>
      </c>
      <c r="B131" s="37" t="s">
        <v>236</v>
      </c>
      <c r="C131" s="36"/>
      <c r="D131" s="41"/>
      <c r="E131" s="41"/>
      <c r="F131" s="41"/>
    </row>
    <row r="132" spans="1:7" s="8" customFormat="1" hidden="1" outlineLevel="1">
      <c r="A132" s="36" t="s">
        <v>85</v>
      </c>
      <c r="B132" s="37" t="s">
        <v>295</v>
      </c>
      <c r="C132" s="36" t="s">
        <v>86</v>
      </c>
      <c r="D132" s="41"/>
      <c r="E132" s="41"/>
      <c r="F132" s="41"/>
    </row>
    <row r="133" spans="1:7" s="8" customFormat="1" hidden="1" outlineLevel="1">
      <c r="A133" s="36" t="s">
        <v>90</v>
      </c>
      <c r="B133" s="37" t="s">
        <v>296</v>
      </c>
      <c r="C133" s="36" t="s">
        <v>86</v>
      </c>
      <c r="D133" s="41"/>
      <c r="E133" s="41"/>
      <c r="F133" s="41"/>
    </row>
    <row r="134" spans="1:7" s="8" customFormat="1" hidden="1" outlineLevel="1">
      <c r="A134" s="36" t="s">
        <v>100</v>
      </c>
      <c r="B134" s="37" t="s">
        <v>297</v>
      </c>
      <c r="C134" s="36" t="s">
        <v>86</v>
      </c>
      <c r="D134" s="41"/>
      <c r="E134" s="41"/>
      <c r="F134" s="41"/>
    </row>
    <row r="135" spans="1:7" s="8" customFormat="1" hidden="1" outlineLevel="1">
      <c r="A135" s="36" t="s">
        <v>101</v>
      </c>
      <c r="B135" s="37" t="s">
        <v>190</v>
      </c>
      <c r="C135" s="36" t="s">
        <v>86</v>
      </c>
      <c r="D135" s="41"/>
      <c r="E135" s="41"/>
      <c r="F135" s="41"/>
    </row>
    <row r="136" spans="1:7" s="8" customFormat="1" ht="25.5" hidden="1" outlineLevel="1">
      <c r="A136" s="36" t="s">
        <v>110</v>
      </c>
      <c r="B136" s="37" t="s">
        <v>298</v>
      </c>
      <c r="C136" s="36" t="s">
        <v>299</v>
      </c>
      <c r="D136" s="41"/>
      <c r="E136" s="41"/>
      <c r="F136" s="41"/>
    </row>
    <row r="137" spans="1:7" s="8" customFormat="1" ht="38.25" hidden="1" outlineLevel="1">
      <c r="A137" s="36" t="s">
        <v>115</v>
      </c>
      <c r="B137" s="37" t="s">
        <v>12</v>
      </c>
      <c r="C137" s="36"/>
      <c r="D137" s="41"/>
      <c r="E137" s="41"/>
      <c r="F137" s="41"/>
    </row>
    <row r="138" spans="1:7" s="8" customFormat="1" ht="26.25" customHeight="1" collapsed="1">
      <c r="A138" s="115" t="s">
        <v>300</v>
      </c>
      <c r="B138" s="116"/>
      <c r="C138" s="116"/>
      <c r="D138" s="116"/>
      <c r="E138" s="116"/>
      <c r="F138" s="117"/>
    </row>
    <row r="139" spans="1:7">
      <c r="A139" s="36" t="s">
        <v>74</v>
      </c>
      <c r="B139" s="37" t="s">
        <v>30</v>
      </c>
      <c r="C139" s="36" t="s">
        <v>32</v>
      </c>
      <c r="D139" s="29">
        <f>[17]Год!$H$11</f>
        <v>83.799999999999983</v>
      </c>
      <c r="E139" s="29">
        <f>'[18]0.1'!$I$11</f>
        <v>83.8</v>
      </c>
      <c r="F139" s="29">
        <f>'[18]0.1'!$L$11</f>
        <v>83.799999999999983</v>
      </c>
    </row>
    <row r="140" spans="1:7" ht="38.25">
      <c r="A140" s="36" t="s">
        <v>75</v>
      </c>
      <c r="B140" s="37" t="s">
        <v>31</v>
      </c>
      <c r="C140" s="36" t="s">
        <v>32</v>
      </c>
      <c r="D140" s="29">
        <f>[17]Год!$H$12-[17]Год!$H$14</f>
        <v>75.51968696663252</v>
      </c>
      <c r="E140" s="29">
        <f>'[18]0.1'!$I$12</f>
        <v>77.590458333333331</v>
      </c>
      <c r="F140" s="29">
        <f>'[18]0.1'!$L$12</f>
        <v>76.450250149342892</v>
      </c>
    </row>
    <row r="141" spans="1:7">
      <c r="A141" s="36" t="s">
        <v>76</v>
      </c>
      <c r="B141" s="37" t="s">
        <v>77</v>
      </c>
      <c r="C141" s="36" t="s">
        <v>138</v>
      </c>
      <c r="D141" s="29">
        <f>'[5]ЧТЭЦ-1 НМ'!$E$7</f>
        <v>674.54600000000005</v>
      </c>
      <c r="E141" s="29">
        <f>'[18]0.1'!$I$13</f>
        <v>564.92100000000005</v>
      </c>
      <c r="F141" s="29">
        <f>'[18]0.1'!$L$13</f>
        <v>569.48399999999992</v>
      </c>
      <c r="G141" s="47"/>
    </row>
    <row r="142" spans="1:7">
      <c r="A142" s="36" t="s">
        <v>78</v>
      </c>
      <c r="B142" s="37" t="s">
        <v>79</v>
      </c>
      <c r="C142" s="36" t="s">
        <v>138</v>
      </c>
      <c r="D142" s="29">
        <f>'[5]ЧТЭЦ-1 НМ'!$E$22</f>
        <v>619.5100000000001</v>
      </c>
      <c r="E142" s="29">
        <f>'[18]0.1'!$I$15</f>
        <v>526.7659000000001</v>
      </c>
      <c r="F142" s="29">
        <f>'[18]0.1'!$L$15</f>
        <v>516.00400000000002</v>
      </c>
    </row>
    <row r="143" spans="1:7">
      <c r="A143" s="36" t="s">
        <v>80</v>
      </c>
      <c r="B143" s="37" t="s">
        <v>81</v>
      </c>
      <c r="C143" s="36" t="s">
        <v>82</v>
      </c>
      <c r="D143" s="29">
        <f>'[5]ЧТЭЦ-1 НМ'!$E$23</f>
        <v>997.06299999999999</v>
      </c>
      <c r="E143" s="29">
        <f>'[18]0.1'!$I$16</f>
        <v>673.99</v>
      </c>
      <c r="F143" s="29">
        <f>'[18]0.1'!$L$16</f>
        <v>871.43999999999994</v>
      </c>
    </row>
    <row r="144" spans="1:7">
      <c r="A144" s="36" t="s">
        <v>83</v>
      </c>
      <c r="B144" s="37" t="s">
        <v>84</v>
      </c>
      <c r="C144" s="36" t="s">
        <v>82</v>
      </c>
      <c r="D144" s="29">
        <f>'[5]ЧТЭЦ-1 НМ'!$E$26</f>
        <v>997.024</v>
      </c>
      <c r="E144" s="29">
        <f>'[18]0.1'!$I$17</f>
        <v>673.99</v>
      </c>
      <c r="F144" s="29">
        <f>'[18]0.1'!$L$17</f>
        <v>871.37499999999989</v>
      </c>
    </row>
    <row r="145" spans="1:8">
      <c r="A145" s="36" t="s">
        <v>85</v>
      </c>
      <c r="B145" s="37" t="s">
        <v>10</v>
      </c>
      <c r="C145" s="36" t="s">
        <v>86</v>
      </c>
      <c r="D145" s="40"/>
      <c r="E145" s="29">
        <f>'[18]0.1'!$I$43</f>
        <v>590152.99806162051</v>
      </c>
      <c r="F145" s="29">
        <f>'[18]0.1'!$L$43</f>
        <v>488615.69436706242</v>
      </c>
    </row>
    <row r="146" spans="1:8">
      <c r="A146" s="36"/>
      <c r="B146" s="37" t="s">
        <v>216</v>
      </c>
      <c r="C146" s="36"/>
      <c r="D146" s="40"/>
      <c r="E146" s="40"/>
      <c r="F146" s="40"/>
    </row>
    <row r="147" spans="1:8">
      <c r="A147" s="36" t="s">
        <v>87</v>
      </c>
      <c r="B147" s="38" t="s">
        <v>13</v>
      </c>
      <c r="C147" s="36" t="s">
        <v>86</v>
      </c>
      <c r="D147" s="40"/>
      <c r="E147" s="29">
        <f>'[18]0.1'!$G$43</f>
        <v>470269.55029494333</v>
      </c>
      <c r="F147" s="29">
        <f>'[18]0.1'!$J$43</f>
        <v>365565.54412285436</v>
      </c>
    </row>
    <row r="148" spans="1:8">
      <c r="A148" s="36" t="s">
        <v>88</v>
      </c>
      <c r="B148" s="38" t="s">
        <v>14</v>
      </c>
      <c r="C148" s="36" t="s">
        <v>86</v>
      </c>
      <c r="D148" s="40"/>
      <c r="E148" s="29">
        <f>'[18]0.1'!$H$43</f>
        <v>119883.44776667721</v>
      </c>
      <c r="F148" s="29">
        <f>'[18]0.1'!$K$43</f>
        <v>123050.15024420802</v>
      </c>
    </row>
    <row r="149" spans="1:8" ht="25.5">
      <c r="A149" s="36" t="s">
        <v>89</v>
      </c>
      <c r="B149" s="38" t="s">
        <v>15</v>
      </c>
      <c r="C149" s="36" t="s">
        <v>86</v>
      </c>
      <c r="D149" s="41"/>
      <c r="E149" s="41"/>
      <c r="F149" s="41"/>
    </row>
    <row r="150" spans="1:8">
      <c r="A150" s="36" t="s">
        <v>90</v>
      </c>
      <c r="B150" s="37" t="s">
        <v>91</v>
      </c>
      <c r="C150" s="36" t="s">
        <v>86</v>
      </c>
      <c r="D150" s="29">
        <f>'[5]ЧТЭЦ-1 НМ'!$E$237</f>
        <v>983866.41576000012</v>
      </c>
      <c r="E150" s="29">
        <f>'[18]0.1'!$I$31</f>
        <v>767867.38434518338</v>
      </c>
      <c r="F150" s="29">
        <f>'[18]0.1'!$L$31</f>
        <v>872473.28278820077</v>
      </c>
      <c r="G150" s="47"/>
      <c r="H150" s="47"/>
    </row>
    <row r="151" spans="1:8">
      <c r="A151" s="36"/>
      <c r="B151" s="37" t="s">
        <v>216</v>
      </c>
      <c r="C151" s="36"/>
      <c r="D151" s="40"/>
      <c r="E151" s="40"/>
      <c r="F151" s="40"/>
    </row>
    <row r="152" spans="1:8">
      <c r="A152" s="36" t="s">
        <v>92</v>
      </c>
      <c r="B152" s="38" t="s">
        <v>93</v>
      </c>
      <c r="C152" s="36" t="s">
        <v>86</v>
      </c>
      <c r="D152" s="29">
        <f>'[5]ЧТЭЦ-1 НМ'!$E$257</f>
        <v>417753.28865999996</v>
      </c>
      <c r="E152" s="29">
        <f>'[18]0.1'!$I$32</f>
        <v>469654.15948785265</v>
      </c>
      <c r="F152" s="29">
        <f>'[18]0.1'!$L$32</f>
        <v>364941.30209180637</v>
      </c>
      <c r="G152" s="47"/>
      <c r="H152" s="47"/>
    </row>
    <row r="153" spans="1:8" ht="25.5">
      <c r="A153" s="36"/>
      <c r="B153" s="38" t="s">
        <v>94</v>
      </c>
      <c r="C153" s="36" t="s">
        <v>33</v>
      </c>
      <c r="D153" s="29">
        <f>'[5]ЧТЭЦ-1 НМ'!$E$33</f>
        <v>189.23911379040766</v>
      </c>
      <c r="E153" s="29">
        <f>'[18]4'!$L$24</f>
        <v>239.14111363234224</v>
      </c>
      <c r="F153" s="29">
        <f>'[18]4'!$M$24</f>
        <v>183.4</v>
      </c>
      <c r="G153" s="47"/>
      <c r="H153" s="47"/>
    </row>
    <row r="154" spans="1:8">
      <c r="A154" s="36" t="s">
        <v>95</v>
      </c>
      <c r="B154" s="38" t="s">
        <v>96</v>
      </c>
      <c r="C154" s="36" t="s">
        <v>86</v>
      </c>
      <c r="D154" s="29">
        <f>'[5]ЧТЭЦ-1 НМ'!$E$256</f>
        <v>566113.12710000004</v>
      </c>
      <c r="E154" s="29">
        <f>'[18]0.1'!$I$33</f>
        <v>298213.22485733073</v>
      </c>
      <c r="F154" s="29">
        <f>'[18]0.1'!$L$33</f>
        <v>507531.9806963944</v>
      </c>
    </row>
    <row r="155" spans="1:8">
      <c r="A155" s="36"/>
      <c r="B155" s="38" t="s">
        <v>97</v>
      </c>
      <c r="C155" s="36" t="s">
        <v>98</v>
      </c>
      <c r="D155" s="29">
        <f>'[5]ЧТЭЦ-1 НМ'!$E$38</f>
        <v>159.66393297113623</v>
      </c>
      <c r="E155" s="29">
        <f>'[18]4'!$L$28</f>
        <v>118.68283915744711</v>
      </c>
      <c r="F155" s="29">
        <f>'[18]4'!$M$28</f>
        <v>151.69999999999999</v>
      </c>
    </row>
    <row r="156" spans="1:8" ht="25.5">
      <c r="A156" s="36"/>
      <c r="B156" s="9" t="s">
        <v>99</v>
      </c>
      <c r="C156" s="36" t="s">
        <v>29</v>
      </c>
      <c r="D156" s="60" t="s">
        <v>171</v>
      </c>
      <c r="E156" s="50"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('[6]1100'!$S$12+'[6]1100'!$AG$12+'[6]1100'!$BH$12)/1000</f>
        <v>1368798.7365999999</v>
      </c>
      <c r="E162" s="41"/>
      <c r="F162" s="41"/>
      <c r="G162" s="47"/>
    </row>
    <row r="163" spans="1:7">
      <c r="A163" s="36"/>
      <c r="B163" s="37" t="s">
        <v>216</v>
      </c>
      <c r="C163" s="36"/>
      <c r="D163" s="40"/>
      <c r="E163" s="41"/>
      <c r="F163" s="41"/>
    </row>
    <row r="164" spans="1:7">
      <c r="A164" s="36" t="s">
        <v>112</v>
      </c>
      <c r="B164" s="38" t="s">
        <v>17</v>
      </c>
      <c r="C164" s="36" t="s">
        <v>86</v>
      </c>
      <c r="D164" s="29">
        <f>'[6]1100'!$S$12/1000</f>
        <v>494887.93501000002</v>
      </c>
      <c r="E164" s="41"/>
      <c r="F164" s="41"/>
      <c r="G164" s="47"/>
    </row>
    <row r="165" spans="1:7">
      <c r="A165" s="36" t="s">
        <v>113</v>
      </c>
      <c r="B165" s="38" t="s">
        <v>18</v>
      </c>
      <c r="C165" s="36" t="s">
        <v>86</v>
      </c>
      <c r="D165" s="29">
        <f>'[6]1100'!$AG$12/1000</f>
        <v>145115.34654</v>
      </c>
      <c r="E165" s="41"/>
      <c r="F165" s="41"/>
    </row>
    <row r="166" spans="1:7" ht="25.5">
      <c r="A166" s="36" t="s">
        <v>114</v>
      </c>
      <c r="B166" s="38" t="s">
        <v>19</v>
      </c>
      <c r="C166" s="36" t="s">
        <v>86</v>
      </c>
      <c r="D166" s="29">
        <f>'[6]1100'!$BH$12/1000</f>
        <v>728795.45504999999</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B3" s="63"/>
      <c r="F3" s="27"/>
    </row>
    <row r="4" spans="1:11">
      <c r="A4" s="95" t="s">
        <v>37</v>
      </c>
      <c r="B4" s="113"/>
      <c r="C4" s="113"/>
      <c r="D4" s="113"/>
      <c r="E4" s="113"/>
      <c r="F4" s="113"/>
      <c r="G4" s="113"/>
      <c r="H4" s="113"/>
      <c r="I4" s="113"/>
    </row>
    <row r="5" spans="1:11">
      <c r="A5" s="95" t="str">
        <f>Титульный!$C$12</f>
        <v>Челябинская ТЭЦ-1 (ТГ-10, ТГ-11) 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ЭМ'!$D$14</f>
        <v>958.62</v>
      </c>
      <c r="E28" s="29">
        <f>'[7]Утв. тарифы на ЭЭ и ЭМ'!$E$14</f>
        <v>991.16</v>
      </c>
      <c r="F28" s="29">
        <f>E28</f>
        <v>991.16</v>
      </c>
      <c r="G28" s="29">
        <f>'[18]0.1'!$G$20</f>
        <v>892.74865798060057</v>
      </c>
      <c r="H28" s="124">
        <f>'[18]0.1'!$L$20</f>
        <v>708.45486492905934</v>
      </c>
      <c r="I28" s="125"/>
      <c r="K28" s="64" t="b">
        <f>ROUND([9]Лист1!$D$48,1)=ROUND(H28,1)</f>
        <v>1</v>
      </c>
    </row>
    <row r="29" spans="1:11" ht="12.75" customHeight="1">
      <c r="A29" s="50"/>
      <c r="B29" s="45" t="s">
        <v>153</v>
      </c>
      <c r="C29" s="73" t="s">
        <v>325</v>
      </c>
      <c r="D29" s="29">
        <f>('[5]ЧТЭЦ-1 НМ'!$F$257+'[5]ЧТЭЦ-1 НМ'!$G$257+'[5]ЧТЭЦ-1 НМ'!$H$257+'[5]ЧТЭЦ-1 НМ'!$J$257+'[5]ЧТЭЦ-1 НМ'!$K$257+'[5]ЧТЭЦ-1 НМ'!$L$257)/('[5]ЧТЭЦ-1 НМ'!$F$22+'[5]ЧТЭЦ-1 НМ'!$G$22+'[5]ЧТЭЦ-1 НМ'!$H$22+'[5]ЧТЭЦ-1 НМ'!$J$22+'[5]ЧТЭЦ-1 НМ'!$K$22+'[5]ЧТЭЦ-1 НМ'!$L$22)</f>
        <v>674.6052131219551</v>
      </c>
      <c r="E29" s="29">
        <f>('[5]ЧТЭЦ-1 НМ'!$N$257+'[5]ЧТЭЦ-1 НМ'!$O$257+'[5]ЧТЭЦ-1 НМ'!$P$257+'[5]ЧТЭЦ-1 НМ'!$R$257+'[5]ЧТЭЦ-1 НМ'!$S$257+'[5]ЧТЭЦ-1 НМ'!$T$257)/('[5]ЧТЭЦ-1 НМ'!$N$22+'[5]ЧТЭЦ-1 НМ'!$O$22+'[5]ЧТЭЦ-1 НМ'!$P$22+'[5]ЧТЭЦ-1 НМ'!$R$22+'[5]ЧТЭЦ-1 НМ'!$S$22+'[5]ЧТЭЦ-1 НМ'!$T$22)</f>
        <v>674.017653868965</v>
      </c>
      <c r="F29" s="29">
        <f>'[18]2.2'!$G$170</f>
        <v>990.03898665367683</v>
      </c>
      <c r="G29" s="29">
        <f>'[18]2.1'!$G$170</f>
        <v>891.58041454060083</v>
      </c>
      <c r="H29" s="124">
        <f>'[18]2'!$G$170</f>
        <v>707.24510292905939</v>
      </c>
      <c r="I29" s="125"/>
    </row>
    <row r="30" spans="1:11" ht="25.5">
      <c r="A30" s="50" t="s">
        <v>142</v>
      </c>
      <c r="B30" s="37" t="s">
        <v>143</v>
      </c>
      <c r="C30" s="73" t="s">
        <v>326</v>
      </c>
      <c r="D30" s="29">
        <f>'[7]Утв. тарифы на ЭЭ и ЭМ'!$F$14</f>
        <v>118700.35</v>
      </c>
      <c r="E30" s="29">
        <f>'[7]Утв. тарифы на ЭЭ и ЭМ'!$G$14</f>
        <v>123448.37</v>
      </c>
      <c r="F30" s="29">
        <f>E30</f>
        <v>123448.37</v>
      </c>
      <c r="G30" s="29">
        <f>'[18]0.1'!$H$21</f>
        <v>128756.64776938016</v>
      </c>
      <c r="H30" s="124">
        <f>'[18]0.1'!$L$21</f>
        <v>134128.78528175061</v>
      </c>
      <c r="I30" s="125"/>
      <c r="K30" s="64" t="b">
        <f>ROUND([9]Лист1!$E$48,1)=ROUND(H30,1)</f>
        <v>1</v>
      </c>
    </row>
    <row r="31" spans="1:11" ht="27.75" customHeight="1">
      <c r="A31" s="50" t="s">
        <v>144</v>
      </c>
      <c r="B31" s="37" t="s">
        <v>156</v>
      </c>
      <c r="C31" s="36" t="s">
        <v>323</v>
      </c>
      <c r="D31" s="44"/>
      <c r="E31" s="44"/>
      <c r="F31" s="44"/>
      <c r="G31" s="44"/>
      <c r="H31" s="44"/>
      <c r="I31" s="44"/>
    </row>
    <row r="32" spans="1:11" ht="26.25" customHeight="1">
      <c r="A32" s="50" t="s">
        <v>145</v>
      </c>
      <c r="B32" s="46" t="s">
        <v>41</v>
      </c>
      <c r="C32" s="36" t="s">
        <v>323</v>
      </c>
      <c r="D32" s="29">
        <f>'ЧТЭЦ-1 ДМ_П5'!D32</f>
        <v>641.62</v>
      </c>
      <c r="E32" s="29">
        <f>'ЧТЭЦ-1 ДМ_П5'!E32</f>
        <v>641.62</v>
      </c>
      <c r="F32" s="29">
        <f>'ЧТЭЦ-1 ДМ_П5'!F32</f>
        <v>641.62</v>
      </c>
      <c r="G32" s="29">
        <f>'ЧТЭЦ-1 ДМ_П5'!G32</f>
        <v>860.36</v>
      </c>
      <c r="H32" s="124">
        <f>'ЧТЭЦ-1 ДМ_П5'!H32:I32</f>
        <v>908.60730740006375</v>
      </c>
      <c r="I32" s="125"/>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44"/>
      <c r="E35" s="44"/>
      <c r="F35" s="44"/>
      <c r="G35" s="44"/>
      <c r="H35" s="44"/>
      <c r="I35" s="44"/>
    </row>
    <row r="36" spans="1:11" ht="12.75" customHeight="1">
      <c r="A36" s="50"/>
      <c r="B36" s="38" t="s">
        <v>45</v>
      </c>
      <c r="C36" s="36" t="s">
        <v>323</v>
      </c>
      <c r="D36" s="44"/>
      <c r="E36" s="44"/>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44"/>
      <c r="E43" s="44"/>
      <c r="F43" s="44"/>
      <c r="G43" s="44"/>
      <c r="H43" s="44"/>
      <c r="I43" s="44"/>
    </row>
    <row r="44" spans="1:11" ht="25.5">
      <c r="A44" s="50"/>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7">
    <mergeCell ref="A49:I49"/>
    <mergeCell ref="H32:I32"/>
    <mergeCell ref="A46:I46"/>
    <mergeCell ref="A47:I47"/>
    <mergeCell ref="H28:I28"/>
    <mergeCell ref="H29:I29"/>
    <mergeCell ref="H30:I30"/>
    <mergeCell ref="A48:I48"/>
    <mergeCell ref="H2:I2"/>
    <mergeCell ref="A4:I4"/>
    <mergeCell ref="A5:I5"/>
    <mergeCell ref="A7:A9"/>
    <mergeCell ref="B7:B9"/>
    <mergeCell ref="C7:C9"/>
    <mergeCell ref="D7:E7"/>
    <mergeCell ref="F7:G7"/>
    <mergeCell ref="H7:I7"/>
  </mergeCells>
  <conditionalFormatting sqref="K28">
    <cfRule type="containsText" dxfId="39" priority="3" operator="containsText" text="ложь">
      <formula>NOT(ISERROR(SEARCH("ложь",K28)))</formula>
    </cfRule>
    <cfRule type="containsText" dxfId="38" priority="4" operator="containsText" text="истина">
      <formula>NOT(ISERROR(SEARCH("истина",K28)))</formula>
    </cfRule>
  </conditionalFormatting>
  <conditionalFormatting sqref="K30">
    <cfRule type="containsText" dxfId="37" priority="1" operator="containsText" text="ложь">
      <formula>NOT(ISERROR(SEARCH("ложь",K30)))</formula>
    </cfRule>
    <cfRule type="containsText" dxfId="3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Титульный!$C$13</f>
        <v>Челябинская ТЭЦ-2</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[19]Год!$H$11</f>
        <v>320</v>
      </c>
      <c r="E139" s="29">
        <f>'[20]0.1'!$I$11</f>
        <v>320</v>
      </c>
      <c r="F139" s="29">
        <f>'[20]0.1'!$L$11</f>
        <v>320</v>
      </c>
    </row>
    <row r="140" spans="1:6" ht="38.25">
      <c r="A140" s="36" t="s">
        <v>75</v>
      </c>
      <c r="B140" s="37" t="s">
        <v>31</v>
      </c>
      <c r="C140" s="36" t="s">
        <v>32</v>
      </c>
      <c r="D140" s="29">
        <f>[19]Год!$H$12-[19]Год!$H$14</f>
        <v>293.35270577316948</v>
      </c>
      <c r="E140" s="29">
        <f>'[20]0.1'!$I$12</f>
        <v>292.65331666666668</v>
      </c>
      <c r="F140" s="29">
        <f>'[20]0.1'!$L$12</f>
        <v>295.30001158694847</v>
      </c>
    </row>
    <row r="141" spans="1:6">
      <c r="A141" s="36" t="s">
        <v>76</v>
      </c>
      <c r="B141" s="37" t="s">
        <v>77</v>
      </c>
      <c r="C141" s="36" t="s">
        <v>138</v>
      </c>
      <c r="D141" s="29">
        <f>'[5]ЧТЭЦ-2'!$E$7</f>
        <v>1624.6839999999997</v>
      </c>
      <c r="E141" s="29">
        <f>'[20]0.1'!$I$13</f>
        <v>1817.4423999999999</v>
      </c>
      <c r="F141" s="29">
        <f>'[20]0.1'!$L$13</f>
        <v>1543.5630000000001</v>
      </c>
    </row>
    <row r="142" spans="1:6">
      <c r="A142" s="36" t="s">
        <v>78</v>
      </c>
      <c r="B142" s="37" t="s">
        <v>79</v>
      </c>
      <c r="C142" s="36" t="s">
        <v>138</v>
      </c>
      <c r="D142" s="29">
        <f>'[5]ЧТЭЦ-2'!$E$22</f>
        <v>1391.6629999999996</v>
      </c>
      <c r="E142" s="29">
        <f>'[20]0.1'!$I$15</f>
        <v>1607.5373</v>
      </c>
      <c r="F142" s="29">
        <f>'[20]0.1'!$L$15</f>
        <v>1326.7250000000001</v>
      </c>
    </row>
    <row r="143" spans="1:6">
      <c r="A143" s="36" t="s">
        <v>80</v>
      </c>
      <c r="B143" s="37" t="s">
        <v>81</v>
      </c>
      <c r="C143" s="36" t="s">
        <v>82</v>
      </c>
      <c r="D143" s="29">
        <f>'[5]ЧТЭЦ-2'!$E$23</f>
        <v>2420.41</v>
      </c>
      <c r="E143" s="29">
        <f>'[20]0.1'!$I$16</f>
        <v>2209.6379999999999</v>
      </c>
      <c r="F143" s="29">
        <f>'[20]0.1'!$L$16</f>
        <v>2146.7089999999998</v>
      </c>
    </row>
    <row r="144" spans="1:6">
      <c r="A144" s="36" t="s">
        <v>83</v>
      </c>
      <c r="B144" s="37" t="s">
        <v>84</v>
      </c>
      <c r="C144" s="36" t="s">
        <v>82</v>
      </c>
      <c r="D144" s="29">
        <f>'[5]ЧТЭЦ-2'!$E$26</f>
        <v>2407.9699999999998</v>
      </c>
      <c r="E144" s="29">
        <f>'[20]0.1'!$I$17</f>
        <v>2199.931</v>
      </c>
      <c r="F144" s="29">
        <f>'[20]0.1'!$L$17</f>
        <v>2135.3449999999998</v>
      </c>
    </row>
    <row r="145" spans="1:8">
      <c r="A145" s="36" t="s">
        <v>85</v>
      </c>
      <c r="B145" s="37" t="s">
        <v>10</v>
      </c>
      <c r="C145" s="36" t="s">
        <v>86</v>
      </c>
      <c r="D145" s="40"/>
      <c r="E145" s="29">
        <f>'[20]0.1'!$I$43</f>
        <v>2391660.6070922599</v>
      </c>
      <c r="F145" s="29">
        <f>'[20]0.1'!$L$43</f>
        <v>2264944.1358916899</v>
      </c>
    </row>
    <row r="146" spans="1:8">
      <c r="A146" s="36"/>
      <c r="B146" s="37" t="s">
        <v>216</v>
      </c>
      <c r="C146" s="36"/>
      <c r="D146" s="40"/>
      <c r="E146" s="40"/>
      <c r="F146" s="40"/>
    </row>
    <row r="147" spans="1:8">
      <c r="A147" s="36" t="s">
        <v>87</v>
      </c>
      <c r="B147" s="38" t="s">
        <v>13</v>
      </c>
      <c r="C147" s="36" t="s">
        <v>86</v>
      </c>
      <c r="D147" s="40"/>
      <c r="E147" s="29">
        <f>'[20]0.1'!$G$43</f>
        <v>1295692.3876852186</v>
      </c>
      <c r="F147" s="29">
        <f>'[20]0.1'!$J$43</f>
        <v>1112430.9330899124</v>
      </c>
    </row>
    <row r="148" spans="1:8">
      <c r="A148" s="36" t="s">
        <v>88</v>
      </c>
      <c r="B148" s="38" t="s">
        <v>14</v>
      </c>
      <c r="C148" s="36" t="s">
        <v>86</v>
      </c>
      <c r="D148" s="40"/>
      <c r="E148" s="29">
        <f>'[20]0.1'!$H$43</f>
        <v>1095968.2194070413</v>
      </c>
      <c r="F148" s="29">
        <f>'[20]0.1'!$K$43</f>
        <v>1152513.2028017773</v>
      </c>
    </row>
    <row r="149" spans="1:8" ht="25.5">
      <c r="A149" s="36" t="s">
        <v>89</v>
      </c>
      <c r="B149" s="38" t="s">
        <v>15</v>
      </c>
      <c r="C149" s="36" t="s">
        <v>86</v>
      </c>
      <c r="D149" s="41"/>
      <c r="E149" s="41"/>
      <c r="F149" s="41"/>
    </row>
    <row r="150" spans="1:8">
      <c r="A150" s="36" t="s">
        <v>90</v>
      </c>
      <c r="B150" s="37" t="s">
        <v>91</v>
      </c>
      <c r="C150" s="36" t="s">
        <v>86</v>
      </c>
      <c r="D150" s="29">
        <f>'[5]ЧТЭЦ-2'!$E$237</f>
        <v>2282832.7649400001</v>
      </c>
      <c r="E150" s="29">
        <f>'[20]0.1'!$I$31</f>
        <v>2441791.5545703475</v>
      </c>
      <c r="F150" s="29">
        <f>'[20]0.1'!$L$31</f>
        <v>2268376.3588116574</v>
      </c>
      <c r="G150" s="47"/>
      <c r="H150" s="47"/>
    </row>
    <row r="151" spans="1:8">
      <c r="A151" s="36"/>
      <c r="B151" s="37" t="s">
        <v>216</v>
      </c>
      <c r="C151" s="36"/>
      <c r="D151" s="40"/>
      <c r="E151" s="40"/>
      <c r="F151" s="40"/>
    </row>
    <row r="152" spans="1:8">
      <c r="A152" s="36" t="s">
        <v>92</v>
      </c>
      <c r="B152" s="38" t="s">
        <v>93</v>
      </c>
      <c r="C152" s="36" t="s">
        <v>86</v>
      </c>
      <c r="D152" s="29">
        <f>'[5]ЧТЭЦ-2'!$E$257</f>
        <v>1066924.74199</v>
      </c>
      <c r="E152" s="29">
        <f>'[20]0.1'!$I$32</f>
        <v>1283541.7816761155</v>
      </c>
      <c r="F152" s="29">
        <f>'[20]0.1'!$L$32</f>
        <v>1101991.6873337398</v>
      </c>
      <c r="G152" s="47"/>
      <c r="H152" s="47"/>
    </row>
    <row r="153" spans="1:8" ht="25.5">
      <c r="A153" s="36"/>
      <c r="B153" s="38" t="s">
        <v>94</v>
      </c>
      <c r="C153" s="36" t="s">
        <v>33</v>
      </c>
      <c r="D153" s="29">
        <f>'[5]ЧТЭЦ-2'!$E$33</f>
        <v>279.35530320851433</v>
      </c>
      <c r="E153" s="29">
        <f>'[20]4'!$L$24</f>
        <v>260.10000000000002</v>
      </c>
      <c r="F153" s="29">
        <f>'[20]4'!$M$24</f>
        <v>260.10000000000002</v>
      </c>
      <c r="G153" s="47"/>
      <c r="H153" s="47"/>
    </row>
    <row r="154" spans="1:8">
      <c r="A154" s="36" t="s">
        <v>95</v>
      </c>
      <c r="B154" s="38" t="s">
        <v>96</v>
      </c>
      <c r="C154" s="36" t="s">
        <v>86</v>
      </c>
      <c r="D154" s="29">
        <f>'[5]ЧТЭЦ-2'!$E$256</f>
        <v>1215908.0229499997</v>
      </c>
      <c r="E154" s="29">
        <f>'[20]0.1'!$I$33</f>
        <v>1158249.7728942321</v>
      </c>
      <c r="F154" s="29">
        <f>'[20]0.1'!$L$33</f>
        <v>1166384.6714779176</v>
      </c>
    </row>
    <row r="155" spans="1:8">
      <c r="A155" s="36"/>
      <c r="B155" s="38" t="s">
        <v>97</v>
      </c>
      <c r="C155" s="36" t="s">
        <v>98</v>
      </c>
      <c r="D155" s="29">
        <f>'[5]ЧТЭЦ-2'!$E$38</f>
        <v>171.23421238550492</v>
      </c>
      <c r="E155" s="29">
        <f>'[20]4'!$L$28</f>
        <v>171.56885359247292</v>
      </c>
      <c r="F155" s="29">
        <f>'[20]4'!$M$28</f>
        <v>171.6</v>
      </c>
    </row>
    <row r="156" spans="1:8" ht="25.5">
      <c r="A156" s="36"/>
      <c r="B156" s="9" t="s">
        <v>99</v>
      </c>
      <c r="C156" s="36" t="s">
        <v>29</v>
      </c>
      <c r="D156" s="50" t="s">
        <v>171</v>
      </c>
      <c r="E156" s="50"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'[6]1200'!$D$12/1000</f>
        <v>3840887.1920099999</v>
      </c>
      <c r="E162" s="41"/>
      <c r="F162" s="41"/>
    </row>
    <row r="163" spans="1:6">
      <c r="A163" s="36"/>
      <c r="B163" s="37" t="s">
        <v>216</v>
      </c>
      <c r="C163" s="36"/>
      <c r="D163" s="40"/>
      <c r="E163" s="41"/>
      <c r="F163" s="41"/>
    </row>
    <row r="164" spans="1:6">
      <c r="A164" s="36" t="s">
        <v>112</v>
      </c>
      <c r="B164" s="38" t="s">
        <v>17</v>
      </c>
      <c r="C164" s="36" t="s">
        <v>86</v>
      </c>
      <c r="D164" s="29">
        <f>('[6]1200'!$N$12+'[6]1200'!$S$12)/1000</f>
        <v>1369724.0150599999</v>
      </c>
      <c r="E164" s="41"/>
      <c r="F164" s="41"/>
    </row>
    <row r="165" spans="1:6">
      <c r="A165" s="36" t="s">
        <v>113</v>
      </c>
      <c r="B165" s="38" t="s">
        <v>18</v>
      </c>
      <c r="C165" s="36" t="s">
        <v>86</v>
      </c>
      <c r="D165" s="29">
        <f>('[6]1200'!$X$12+'[6]1200'!$AG$12)/1000</f>
        <v>702394.10635999998</v>
      </c>
      <c r="E165" s="41"/>
      <c r="F165" s="41"/>
    </row>
    <row r="166" spans="1:6" ht="25.5">
      <c r="A166" s="36" t="s">
        <v>114</v>
      </c>
      <c r="B166" s="38" t="s">
        <v>19</v>
      </c>
      <c r="C166" s="36" t="s">
        <v>86</v>
      </c>
      <c r="D166" s="29">
        <f>'[6]1200'!$AP$12/1000</f>
        <v>1738988.1429900003</v>
      </c>
      <c r="E166" s="41"/>
      <c r="F166" s="41"/>
    </row>
    <row r="167" spans="1:6">
      <c r="A167" s="36" t="s">
        <v>157</v>
      </c>
      <c r="B167" s="38" t="s">
        <v>158</v>
      </c>
      <c r="C167" s="36" t="s">
        <v>86</v>
      </c>
      <c r="D167" s="29">
        <f>('[6]1200'!$CI$12+'[6]1200'!$DJ$12+'[6]1200'!$EC$12+'[6]1200'!$ED$12+'[6]1200'!$EE$12)/1000</f>
        <v>29780.927600000003</v>
      </c>
      <c r="E167" s="41"/>
      <c r="F167" s="41"/>
    </row>
    <row r="168" spans="1:6">
      <c r="A168" s="36" t="s">
        <v>115</v>
      </c>
      <c r="B168" s="9" t="s">
        <v>116</v>
      </c>
      <c r="C168" s="36" t="s">
        <v>86</v>
      </c>
      <c r="D168" s="41"/>
      <c r="E168" s="41"/>
      <c r="F168" s="41"/>
    </row>
    <row r="169" spans="1:6">
      <c r="A169" s="36"/>
      <c r="B169" s="37" t="s">
        <v>216</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216</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B3" s="63"/>
      <c r="F3" s="27"/>
    </row>
    <row r="4" spans="1:11">
      <c r="A4" s="95" t="s">
        <v>37</v>
      </c>
      <c r="B4" s="113"/>
      <c r="C4" s="113"/>
      <c r="D4" s="113"/>
      <c r="E4" s="113"/>
      <c r="F4" s="113"/>
      <c r="G4" s="113"/>
      <c r="H4" s="113"/>
      <c r="I4" s="113"/>
    </row>
    <row r="5" spans="1:11">
      <c r="A5" s="95" t="str">
        <f>Титульный!$C$13</f>
        <v>Челябинская ТЭЦ-2</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ЭМ'!$D$15</f>
        <v>771.1</v>
      </c>
      <c r="E28" s="29">
        <f>'[7]Утв. тарифы на ЭЭ и ЭМ'!$E$15</f>
        <v>791.96</v>
      </c>
      <c r="F28" s="29">
        <f>E28</f>
        <v>791.96</v>
      </c>
      <c r="G28" s="29">
        <f>'[20]0.1'!$G$20</f>
        <v>806.01077666143021</v>
      </c>
      <c r="H28" s="124">
        <f>'[20]0.1'!$L$20</f>
        <v>838.47891091967983</v>
      </c>
      <c r="I28" s="125"/>
      <c r="K28" s="64" t="b">
        <f>ROUND([9]Лист1!$D$62,1)=ROUND(H28,1)</f>
        <v>1</v>
      </c>
    </row>
    <row r="29" spans="1:11" ht="12.75" customHeight="1">
      <c r="A29" s="50"/>
      <c r="B29" s="45" t="s">
        <v>153</v>
      </c>
      <c r="C29" s="73" t="s">
        <v>325</v>
      </c>
      <c r="D29" s="29">
        <f>('[5]ЧТЭЦ-2'!$F$257+'[5]ЧТЭЦ-2'!$G$257+'[5]ЧТЭЦ-2'!$H$257+'[5]ЧТЭЦ-2'!$J$257+'[5]ЧТЭЦ-2'!$K$257+'[5]ЧТЭЦ-2'!$L$257)/('[5]ЧТЭЦ-2'!$F$22+'[5]ЧТЭЦ-2'!$G$22+'[5]ЧТЭЦ-2'!$H$22+'[5]ЧТЭЦ-2'!$J$22+'[5]ЧТЭЦ-2'!$K$22+'[5]ЧТЭЦ-2'!$L$22)</f>
        <v>713.7130093286014</v>
      </c>
      <c r="E29" s="29">
        <f>('[5]ЧТЭЦ-2'!$N$257+'[5]ЧТЭЦ-2'!$O$257+'[5]ЧТЭЦ-2'!$P$257+'[5]ЧТЭЦ-2'!$R$257+'[5]ЧТЭЦ-2'!$S$257+'[5]ЧТЭЦ-2'!$T$257)/('[5]ЧТЭЦ-2'!$N$22+'[5]ЧТЭЦ-2'!$O$22+'[5]ЧТЭЦ-2'!$P$22+'[5]ЧТЭЦ-2'!$R$22+'[5]ЧТЭЦ-2'!$S$22+'[5]ЧТЭЦ-2'!$T$22)</f>
        <v>841.07897665373025</v>
      </c>
      <c r="F29" s="29">
        <f>'[20]2.2'!$G$181</f>
        <v>784.72180065556324</v>
      </c>
      <c r="G29" s="29">
        <f>'[20]2.1'!$G$181</f>
        <v>798.45225468554634</v>
      </c>
      <c r="H29" s="124">
        <f>'[20]2'!$G$181</f>
        <v>830.61047868528874</v>
      </c>
      <c r="I29" s="125"/>
    </row>
    <row r="30" spans="1:11" ht="25.5">
      <c r="A30" s="50" t="s">
        <v>142</v>
      </c>
      <c r="B30" s="37" t="s">
        <v>143</v>
      </c>
      <c r="C30" s="73" t="s">
        <v>326</v>
      </c>
      <c r="D30" s="29">
        <f>'[8]Утв. тарифы на ЭЭ и ЭМ'!$F$15</f>
        <v>299785.32</v>
      </c>
      <c r="E30" s="29">
        <f>'[8]Утв. тарифы на ЭЭ и ЭМ'!$G$15</f>
        <v>312078.08000000002</v>
      </c>
      <c r="F30" s="29">
        <f>E30</f>
        <v>312078.08000000002</v>
      </c>
      <c r="G30" s="29">
        <f>'[20]0.1'!$H$21</f>
        <v>312078.07924696367</v>
      </c>
      <c r="H30" s="124">
        <f>'[20]0.1'!$L$21</f>
        <v>325237.93813624413</v>
      </c>
      <c r="I30" s="125"/>
      <c r="K30" s="64" t="b">
        <f>ROUND([9]Лист1!$E$62,1)=ROUND(H30,1)</f>
        <v>1</v>
      </c>
    </row>
    <row r="31" spans="1:11" ht="27.75" customHeight="1">
      <c r="A31" s="50" t="s">
        <v>144</v>
      </c>
      <c r="B31" s="37" t="s">
        <v>156</v>
      </c>
      <c r="C31" s="36" t="s">
        <v>323</v>
      </c>
      <c r="D31" s="44"/>
      <c r="E31" s="44"/>
      <c r="F31" s="44"/>
      <c r="G31" s="44"/>
      <c r="H31" s="44"/>
      <c r="I31" s="44"/>
    </row>
    <row r="32" spans="1:11" ht="26.25" customHeight="1">
      <c r="A32" s="50" t="s">
        <v>145</v>
      </c>
      <c r="B32" s="46" t="s">
        <v>41</v>
      </c>
      <c r="C32" s="36" t="s">
        <v>323</v>
      </c>
      <c r="D32" s="29">
        <f>'ЧТЭЦ-1 ДМ_П5'!D32</f>
        <v>641.62</v>
      </c>
      <c r="E32" s="29">
        <f>'ЧТЭЦ-1 ДМ_П5'!E32</f>
        <v>641.62</v>
      </c>
      <c r="F32" s="29">
        <f>'ЧТЭЦ-1 ДМ_П5'!F32</f>
        <v>641.62</v>
      </c>
      <c r="G32" s="29">
        <f>'ЧТЭЦ-1 ДМ_П5'!G32</f>
        <v>860.36</v>
      </c>
      <c r="H32" s="124">
        <f>'ЧТЭЦ-1 ДМ_П5'!H32:I32</f>
        <v>908.60730740006375</v>
      </c>
      <c r="I32" s="125"/>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44"/>
      <c r="E35" s="44"/>
      <c r="F35" s="44"/>
      <c r="G35" s="44"/>
      <c r="H35" s="44"/>
      <c r="I35" s="44"/>
    </row>
    <row r="36" spans="1:11" ht="12.75" customHeight="1">
      <c r="A36" s="50"/>
      <c r="B36" s="38" t="s">
        <v>45</v>
      </c>
      <c r="C36" s="36" t="s">
        <v>323</v>
      </c>
      <c r="D36" s="29">
        <f>'[11]Утв. тарифы на ТЭ и ТН'!P14</f>
        <v>706.62</v>
      </c>
      <c r="E36" s="29">
        <f>'[11]Утв. тарифы на ТЭ и ТН'!Q14</f>
        <v>706.62</v>
      </c>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29">
        <f>'ЧТЭЦ-1 ДМ_П5'!D43</f>
        <v>35.270000000000003</v>
      </c>
      <c r="E43" s="29">
        <f>'ЧТЭЦ-1 ДМ_П5'!E43</f>
        <v>35.270000000000003</v>
      </c>
      <c r="F43" s="29">
        <f>'ЧТЭЦ-1 ДМ_П5'!F43</f>
        <v>31.74</v>
      </c>
      <c r="G43" s="29">
        <f>'ЧТЭЦ-1 ДМ_П5'!G43</f>
        <v>31.74</v>
      </c>
      <c r="H43" s="124">
        <f>'ЧТЭЦ-1 ДМ_П5'!H43:I43</f>
        <v>70.532130714247032</v>
      </c>
      <c r="I43" s="126"/>
    </row>
    <row r="44" spans="1:11" ht="25.5">
      <c r="A44" s="50"/>
      <c r="B44" s="38" t="s">
        <v>53</v>
      </c>
      <c r="C44" s="73" t="s">
        <v>327</v>
      </c>
      <c r="D44" s="29">
        <f>'[11]Утв. тарифы на ТЭ и ТН'!P33</f>
        <v>53.44</v>
      </c>
      <c r="E44" s="29">
        <f>'[11]Утв. тарифы на ТЭ и ТН'!Q33</f>
        <v>53.44</v>
      </c>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35" priority="3" operator="containsText" text="ложь">
      <formula>NOT(ISERROR(SEARCH("ложь",K28)))</formula>
    </cfRule>
    <cfRule type="containsText" dxfId="34" priority="4" operator="containsText" text="истина">
      <formula>NOT(ISERROR(SEARCH("истина",K28)))</formula>
    </cfRule>
  </conditionalFormatting>
  <conditionalFormatting sqref="K30">
    <cfRule type="containsText" dxfId="33" priority="1" operator="containsText" text="ложь">
      <formula>NOT(ISERROR(SEARCH("ложь",K30)))</formula>
    </cfRule>
    <cfRule type="containsText" dxfId="3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B2" s="47"/>
      <c r="E2" s="114" t="s">
        <v>180</v>
      </c>
      <c r="F2" s="114"/>
    </row>
    <row r="4" spans="1:6">
      <c r="A4" s="120" t="s">
        <v>301</v>
      </c>
      <c r="B4" s="120"/>
      <c r="C4" s="120"/>
      <c r="D4" s="120"/>
      <c r="E4" s="120"/>
      <c r="F4" s="120"/>
    </row>
    <row r="5" spans="1:6">
      <c r="A5" s="120" t="str">
        <f>Титульный!$C$14</f>
        <v>Челябинская ТЭЦ-3 без ДПМ/НВ</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[21]Год!$H$11</f>
        <v>360</v>
      </c>
      <c r="E139" s="29">
        <f>'[22]0.1'!$I$11</f>
        <v>360</v>
      </c>
      <c r="F139" s="29">
        <f>'[22]0.1'!$L$11</f>
        <v>360</v>
      </c>
    </row>
    <row r="140" spans="1:6" ht="38.25">
      <c r="A140" s="36" t="s">
        <v>75</v>
      </c>
      <c r="B140" s="37" t="s">
        <v>31</v>
      </c>
      <c r="C140" s="36" t="s">
        <v>32</v>
      </c>
      <c r="D140" s="29">
        <f>[21]Год!$H$12-[21]Год!$H$14</f>
        <v>334.94485113873952</v>
      </c>
      <c r="E140" s="29">
        <f>'[22]0.1'!$I$12</f>
        <v>331.13123333333334</v>
      </c>
      <c r="F140" s="29">
        <f>'[22]0.1'!$L$12</f>
        <v>332.25703314490642</v>
      </c>
    </row>
    <row r="141" spans="1:6">
      <c r="A141" s="36" t="s">
        <v>76</v>
      </c>
      <c r="B141" s="37" t="s">
        <v>77</v>
      </c>
      <c r="C141" s="36" t="s">
        <v>138</v>
      </c>
      <c r="D141" s="29">
        <f>'[5]ЧТЭЦ-3 ДМ'!$E$7</f>
        <v>2304.0219999999999</v>
      </c>
      <c r="E141" s="29">
        <f>'[22]0.1'!$I$13</f>
        <v>2228.9164999999998</v>
      </c>
      <c r="F141" s="29">
        <f>'[22]0.1'!$L$13</f>
        <v>2009.4497700000004</v>
      </c>
    </row>
    <row r="142" spans="1:6">
      <c r="A142" s="36" t="s">
        <v>78</v>
      </c>
      <c r="B142" s="37" t="s">
        <v>79</v>
      </c>
      <c r="C142" s="36" t="s">
        <v>138</v>
      </c>
      <c r="D142" s="29">
        <f>'[5]ЧТЭЦ-3 ДМ'!$E$22</f>
        <v>2099.8649999999998</v>
      </c>
      <c r="E142" s="29">
        <f>'[22]0.1'!$I$15</f>
        <v>2004.0279999999998</v>
      </c>
      <c r="F142" s="29">
        <f>'[22]0.1'!$L$15</f>
        <v>1765.8829000000001</v>
      </c>
    </row>
    <row r="143" spans="1:6">
      <c r="A143" s="36" t="s">
        <v>80</v>
      </c>
      <c r="B143" s="37" t="s">
        <v>81</v>
      </c>
      <c r="C143" s="36" t="s">
        <v>82</v>
      </c>
      <c r="D143" s="29">
        <f>'[5]ЧТЭЦ-3 ДМ'!$E$23</f>
        <v>2463.4989999999998</v>
      </c>
      <c r="E143" s="29">
        <f>'[22]0.1'!$I$16</f>
        <v>2557.5659999999998</v>
      </c>
      <c r="F143" s="29">
        <f>'[22]0.1'!$L$16</f>
        <v>2608.2469999999998</v>
      </c>
    </row>
    <row r="144" spans="1:6">
      <c r="A144" s="36" t="s">
        <v>83</v>
      </c>
      <c r="B144" s="37" t="s">
        <v>84</v>
      </c>
      <c r="C144" s="36" t="s">
        <v>82</v>
      </c>
      <c r="D144" s="29">
        <f>'[5]ЧТЭЦ-3 ДМ'!$E$26</f>
        <v>2444.6069999999995</v>
      </c>
      <c r="E144" s="29">
        <f>'[22]0.1'!$I$17</f>
        <v>2536.7649999999999</v>
      </c>
      <c r="F144" s="29">
        <f>'[22]0.1'!$L$17</f>
        <v>2589.7469999999998</v>
      </c>
    </row>
    <row r="145" spans="1:8">
      <c r="A145" s="36" t="s">
        <v>85</v>
      </c>
      <c r="B145" s="37" t="s">
        <v>10</v>
      </c>
      <c r="C145" s="36" t="s">
        <v>86</v>
      </c>
      <c r="D145" s="40"/>
      <c r="E145" s="29">
        <f>'[22]0.1'!$I$43</f>
        <v>2360432.7019888931</v>
      </c>
      <c r="F145" s="29">
        <f>'[22]0.1'!$L$43</f>
        <v>2212869.502910208</v>
      </c>
    </row>
    <row r="146" spans="1:8">
      <c r="A146" s="36"/>
      <c r="B146" s="37" t="s">
        <v>216</v>
      </c>
      <c r="C146" s="36"/>
      <c r="D146" s="40"/>
      <c r="E146" s="40"/>
      <c r="F146" s="40"/>
    </row>
    <row r="147" spans="1:8">
      <c r="A147" s="36" t="s">
        <v>87</v>
      </c>
      <c r="B147" s="38" t="s">
        <v>13</v>
      </c>
      <c r="C147" s="36" t="s">
        <v>86</v>
      </c>
      <c r="D147" s="40"/>
      <c r="E147" s="29">
        <f>'[22]0.1'!$G$43</f>
        <v>1415165.9177331293</v>
      </c>
      <c r="F147" s="29">
        <f>'[22]0.1'!$J$43</f>
        <v>1224333.6197302355</v>
      </c>
    </row>
    <row r="148" spans="1:8">
      <c r="A148" s="36" t="s">
        <v>88</v>
      </c>
      <c r="B148" s="38" t="s">
        <v>14</v>
      </c>
      <c r="C148" s="36" t="s">
        <v>86</v>
      </c>
      <c r="D148" s="40"/>
      <c r="E148" s="29">
        <f>'[22]0.1'!$H$43</f>
        <v>945266.78425576363</v>
      </c>
      <c r="F148" s="29">
        <f>'[22]0.1'!$K$43</f>
        <v>988535.88317997265</v>
      </c>
    </row>
    <row r="149" spans="1:8" ht="25.5">
      <c r="A149" s="36" t="s">
        <v>89</v>
      </c>
      <c r="B149" s="38" t="s">
        <v>15</v>
      </c>
      <c r="C149" s="36" t="s">
        <v>86</v>
      </c>
      <c r="D149" s="41"/>
      <c r="E149" s="41"/>
      <c r="F149" s="41"/>
    </row>
    <row r="150" spans="1:8">
      <c r="A150" s="36" t="s">
        <v>90</v>
      </c>
      <c r="B150" s="37" t="s">
        <v>91</v>
      </c>
      <c r="C150" s="36" t="s">
        <v>86</v>
      </c>
      <c r="D150" s="29">
        <f>'[5]ЧТЭЦ-3 ДМ'!$E$237</f>
        <v>3016613.22866</v>
      </c>
      <c r="E150" s="29">
        <f>'[22]0.1'!$I$31</f>
        <v>2709126.5390603337</v>
      </c>
      <c r="F150" s="29">
        <f>'[22]0.1'!$L$31</f>
        <v>2583684.4320366131</v>
      </c>
      <c r="G150" s="47"/>
      <c r="H150" s="47"/>
    </row>
    <row r="151" spans="1:8">
      <c r="A151" s="36"/>
      <c r="B151" s="37" t="s">
        <v>216</v>
      </c>
      <c r="C151" s="36"/>
      <c r="D151" s="40"/>
      <c r="E151" s="40"/>
      <c r="F151" s="40"/>
    </row>
    <row r="152" spans="1:8">
      <c r="A152" s="36" t="s">
        <v>92</v>
      </c>
      <c r="B152" s="38" t="s">
        <v>93</v>
      </c>
      <c r="C152" s="36" t="s">
        <v>86</v>
      </c>
      <c r="D152" s="29">
        <f>'[5]ЧТЭЦ-3 ДМ'!$E$257</f>
        <v>1578071.1549199999</v>
      </c>
      <c r="E152" s="29">
        <f>'[22]0.1'!$I$32</f>
        <v>1400018.4280548429</v>
      </c>
      <c r="F152" s="29">
        <f>'[22]0.1'!$L$32</f>
        <v>1210438.8897977157</v>
      </c>
      <c r="G152" s="47"/>
      <c r="H152" s="47"/>
    </row>
    <row r="153" spans="1:8" ht="25.5">
      <c r="A153" s="36"/>
      <c r="B153" s="38" t="s">
        <v>94</v>
      </c>
      <c r="C153" s="36" t="s">
        <v>33</v>
      </c>
      <c r="D153" s="29">
        <f>'[5]ЧТЭЦ-3 ДМ'!$E$33</f>
        <v>213.08358663774675</v>
      </c>
      <c r="E153" s="29">
        <f>'[22]4'!$L$24</f>
        <v>223.86532522292853</v>
      </c>
      <c r="F153" s="29">
        <f>'[22]4'!$M$24</f>
        <v>213.1</v>
      </c>
      <c r="G153" s="47"/>
      <c r="H153" s="47"/>
    </row>
    <row r="154" spans="1:8">
      <c r="A154" s="36" t="s">
        <v>95</v>
      </c>
      <c r="B154" s="38" t="s">
        <v>96</v>
      </c>
      <c r="C154" s="36" t="s">
        <v>86</v>
      </c>
      <c r="D154" s="29">
        <f>'[5]ЧТЭЦ-3 ДМ'!$E$256</f>
        <v>1438542.0737400004</v>
      </c>
      <c r="E154" s="29">
        <f>'[22]0.1'!$I$33</f>
        <v>1309108.1110054909</v>
      </c>
      <c r="F154" s="29">
        <f>'[22]0.1'!$L$33</f>
        <v>1373245.5422388974</v>
      </c>
    </row>
    <row r="155" spans="1:8">
      <c r="A155" s="36"/>
      <c r="B155" s="38" t="s">
        <v>97</v>
      </c>
      <c r="C155" s="36" t="s">
        <v>98</v>
      </c>
      <c r="D155" s="29">
        <f>'[5]ЧТЭЦ-3 ДМ'!$E$38</f>
        <v>164.86266079263683</v>
      </c>
      <c r="E155" s="29">
        <f>'[22]4'!$L$28</f>
        <v>164.81519081049393</v>
      </c>
      <c r="F155" s="29">
        <f>'[22]4'!$M$28</f>
        <v>164.6</v>
      </c>
    </row>
    <row r="156" spans="1:8" ht="25.5">
      <c r="A156" s="36"/>
      <c r="B156" s="9" t="s">
        <v>99</v>
      </c>
      <c r="C156" s="36" t="s">
        <v>29</v>
      </c>
      <c r="D156" s="50"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('[6]1300'!$D$12-'[6]1300'!$S$12-'[6]1300'!$AG$12-'[6]1300'!$BH$12)/1000</f>
        <v>4206925.2960599996</v>
      </c>
      <c r="E162" s="41"/>
      <c r="F162" s="41"/>
    </row>
    <row r="163" spans="1:6">
      <c r="A163" s="36"/>
      <c r="B163" s="37" t="s">
        <v>216</v>
      </c>
      <c r="C163" s="36"/>
      <c r="D163" s="40"/>
      <c r="E163" s="41"/>
      <c r="F163" s="41"/>
    </row>
    <row r="164" spans="1:6">
      <c r="A164" s="36" t="s">
        <v>112</v>
      </c>
      <c r="B164" s="38" t="s">
        <v>17</v>
      </c>
      <c r="C164" s="36" t="s">
        <v>86</v>
      </c>
      <c r="D164" s="29">
        <f>'[6]1300'!$N$12/1000</f>
        <v>1900883.3842799999</v>
      </c>
      <c r="E164" s="41"/>
      <c r="F164" s="41"/>
    </row>
    <row r="165" spans="1:6">
      <c r="A165" s="36" t="s">
        <v>113</v>
      </c>
      <c r="B165" s="38" t="s">
        <v>18</v>
      </c>
      <c r="C165" s="36" t="s">
        <v>86</v>
      </c>
      <c r="D165" s="29">
        <f>'[6]1300'!$X$12/1000</f>
        <v>491902.44614999992</v>
      </c>
      <c r="E165" s="41"/>
      <c r="F165" s="41"/>
    </row>
    <row r="166" spans="1:6" ht="25.5">
      <c r="A166" s="36" t="s">
        <v>114</v>
      </c>
      <c r="B166" s="38" t="s">
        <v>19</v>
      </c>
      <c r="C166" s="36" t="s">
        <v>86</v>
      </c>
      <c r="D166" s="29">
        <f>('[6]1300'!$AY$12+'[6]1300'!$BQ$12)/1000</f>
        <v>1761190.7127799999</v>
      </c>
      <c r="E166" s="41"/>
      <c r="F166" s="41"/>
    </row>
    <row r="167" spans="1:6">
      <c r="A167" s="36" t="s">
        <v>157</v>
      </c>
      <c r="B167" s="38" t="s">
        <v>158</v>
      </c>
      <c r="C167" s="36" t="s">
        <v>86</v>
      </c>
      <c r="D167" s="29">
        <f>('[6]1300'!$CI$12+'[6]1300'!$DJ$12+'[6]1300'!$EB$12+'[6]1300'!$EC$12+'[6]1300'!$ED$12+'[6]1300'!$EE$12)/1000</f>
        <v>52948.75284999999</v>
      </c>
      <c r="E167" s="41"/>
      <c r="F167" s="41"/>
    </row>
    <row r="168" spans="1:6">
      <c r="A168" s="36" t="s">
        <v>115</v>
      </c>
      <c r="B168" s="9" t="s">
        <v>116</v>
      </c>
      <c r="C168" s="36" t="s">
        <v>86</v>
      </c>
      <c r="D168" s="41"/>
      <c r="E168" s="41"/>
      <c r="F168" s="41"/>
    </row>
    <row r="169" spans="1:6">
      <c r="A169" s="36"/>
      <c r="B169" s="37" t="s">
        <v>216</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216</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5" width="19" style="12" customWidth="1"/>
    <col min="6" max="6" width="22" style="12" customWidth="1"/>
    <col min="7"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B3" s="63"/>
      <c r="F3" s="27"/>
    </row>
    <row r="4" spans="1:11">
      <c r="A4" s="95" t="s">
        <v>37</v>
      </c>
      <c r="B4" s="113"/>
      <c r="C4" s="113"/>
      <c r="D4" s="113"/>
      <c r="E4" s="113"/>
      <c r="F4" s="113"/>
      <c r="G4" s="113"/>
      <c r="H4" s="113"/>
      <c r="I4" s="113"/>
    </row>
    <row r="5" spans="1:11">
      <c r="A5" s="95" t="str">
        <f>Титульный!$C$14</f>
        <v>Челябинская ТЭЦ-3 без ДПМ/НВ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ЭМ'!$D$16</f>
        <v>676.43</v>
      </c>
      <c r="E28" s="29">
        <f>'[7]Утв. тарифы на ЭЭ и ЭМ'!$E$16</f>
        <v>698.59</v>
      </c>
      <c r="F28" s="29">
        <f>E28</f>
        <v>698.59</v>
      </c>
      <c r="G28" s="29">
        <f>'[22]0.1'!$G$20</f>
        <v>706.16075111382156</v>
      </c>
      <c r="H28" s="124">
        <f>'[22]0.1'!$L$20</f>
        <v>693.326618503546</v>
      </c>
      <c r="I28" s="125"/>
      <c r="K28" s="64" t="b">
        <f>ROUND([9]Лист1!$D$76,1)=ROUND(H28,1)</f>
        <v>1</v>
      </c>
    </row>
    <row r="29" spans="1:11" ht="12.75" customHeight="1">
      <c r="A29" s="50"/>
      <c r="B29" s="45" t="s">
        <v>153</v>
      </c>
      <c r="C29" s="73" t="s">
        <v>325</v>
      </c>
      <c r="D29" s="29">
        <f>('[5]ЧТЭЦ-3 ДМ'!$F$257+'[5]ЧТЭЦ-3 ДМ'!$G$257+'[5]ЧТЭЦ-3 ДМ'!$H$257+'[5]ЧТЭЦ-3 ДМ'!$J$257+'[5]ЧТЭЦ-3 ДМ'!$K$257+'[5]ЧТЭЦ-3 ДМ'!$L$257)/('[5]ЧТЭЦ-3 ДМ'!$F$22+'[5]ЧТЭЦ-3 ДМ'!$G$22+'[5]ЧТЭЦ-3 ДМ'!$H$22+'[5]ЧТЭЦ-3 ДМ'!$J$22+'[5]ЧТЭЦ-3 ДМ'!$K$22+'[5]ЧТЭЦ-3 ДМ'!$L$22)</f>
        <v>747.96969832655327</v>
      </c>
      <c r="E29" s="29">
        <f>('[5]ЧТЭЦ-3 ДМ'!$N$257+'[5]ЧТЭЦ-3 ДМ'!$O$257+'[5]ЧТЭЦ-3 ДМ'!$P$257+'[5]ЧТЭЦ-3 ДМ'!$R$257+'[5]ЧТЭЦ-3 ДМ'!$S$257+'[5]ЧТЭЦ-3 ДМ'!$T$257)/('[5]ЧТЭЦ-3 ДМ'!$N$22+'[5]ЧТЭЦ-3 ДМ'!$O$22+'[5]ЧТЭЦ-3 ДМ'!$P$22+'[5]ЧТЭЦ-3 ДМ'!$R$22+'[5]ЧТЭЦ-3 ДМ'!$S$22+'[5]ЧТЭЦ-3 ДМ'!$T$22)</f>
        <v>755.81588078194181</v>
      </c>
      <c r="F29" s="29">
        <f>'[22]2.2'!$G$170</f>
        <v>691.33932516399602</v>
      </c>
      <c r="G29" s="29">
        <f>'[22]2.1'!$G$170</f>
        <v>698.6022291379378</v>
      </c>
      <c r="H29" s="124">
        <f>'[22]2'!$G$170</f>
        <v>685.45818626915502</v>
      </c>
      <c r="I29" s="125"/>
    </row>
    <row r="30" spans="1:11" ht="25.5">
      <c r="A30" s="50" t="s">
        <v>142</v>
      </c>
      <c r="B30" s="37" t="s">
        <v>143</v>
      </c>
      <c r="C30" s="73" t="s">
        <v>326</v>
      </c>
      <c r="D30" s="29">
        <f>'[7]Утв. тарифы на ЭЭ и ЭМ'!$F$16</f>
        <v>219147.27</v>
      </c>
      <c r="E30" s="29">
        <f>'[7]Утв. тарифы на ЭЭ и ЭМ'!$G$16</f>
        <v>227916.85</v>
      </c>
      <c r="F30" s="29">
        <f>E30</f>
        <v>227916.85</v>
      </c>
      <c r="G30" s="29">
        <f>'[22]0.1'!$H$21</f>
        <v>237888.25725786353</v>
      </c>
      <c r="H30" s="124">
        <f>'[22]0.1'!$L$21</f>
        <v>247934.52672849942</v>
      </c>
      <c r="I30" s="125"/>
      <c r="K30" s="64" t="b">
        <f>ROUND([9]Лист1!$E$76,1)=ROUND(H30,1)</f>
        <v>1</v>
      </c>
    </row>
    <row r="31" spans="1:11" ht="27.75" customHeight="1">
      <c r="A31" s="50" t="s">
        <v>144</v>
      </c>
      <c r="B31" s="37" t="s">
        <v>156</v>
      </c>
      <c r="C31" s="36" t="s">
        <v>323</v>
      </c>
      <c r="D31" s="44"/>
      <c r="E31" s="44"/>
      <c r="F31" s="44"/>
      <c r="G31" s="44"/>
      <c r="H31" s="44"/>
      <c r="I31" s="44"/>
    </row>
    <row r="32" spans="1:11" ht="26.25" customHeight="1">
      <c r="A32" s="50" t="s">
        <v>145</v>
      </c>
      <c r="B32" s="46" t="s">
        <v>41</v>
      </c>
      <c r="C32" s="36" t="s">
        <v>323</v>
      </c>
      <c r="D32" s="29">
        <f>'ЧТЭЦ-1 ДМ_П5'!D32</f>
        <v>641.62</v>
      </c>
      <c r="E32" s="29">
        <f>'ЧТЭЦ-1 ДМ_П5'!E32</f>
        <v>641.62</v>
      </c>
      <c r="F32" s="29">
        <f>'ЧТЭЦ-1 ДМ_П5'!F32</f>
        <v>641.62</v>
      </c>
      <c r="G32" s="29">
        <f>'ЧТЭЦ-1 ДМ_П5'!G32</f>
        <v>860.36</v>
      </c>
      <c r="H32" s="124">
        <f>'ЧТЭЦ-1 ДМ_П5'!H32:I32</f>
        <v>908.60730740006375</v>
      </c>
      <c r="I32" s="125"/>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44"/>
      <c r="E35" s="44"/>
      <c r="F35" s="44"/>
      <c r="G35" s="44"/>
      <c r="H35" s="44"/>
      <c r="I35" s="44"/>
    </row>
    <row r="36" spans="1:11" ht="12.75" customHeight="1">
      <c r="A36" s="50"/>
      <c r="B36" s="38" t="s">
        <v>45</v>
      </c>
      <c r="C36" s="36" t="s">
        <v>323</v>
      </c>
      <c r="D36" s="29">
        <f>'ЧТЭЦ-2_П5'!D36</f>
        <v>706.62</v>
      </c>
      <c r="E36" s="29">
        <f>'ЧТЭЦ-2_П5'!E36</f>
        <v>706.62</v>
      </c>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29">
        <f>'ЧТЭЦ-1 ДМ_П5'!D43</f>
        <v>35.270000000000003</v>
      </c>
      <c r="E43" s="29">
        <f>'ЧТЭЦ-1 ДМ_П5'!E43</f>
        <v>35.270000000000003</v>
      </c>
      <c r="F43" s="29">
        <f>'ЧТЭЦ-1 ДМ_П5'!F43</f>
        <v>31.74</v>
      </c>
      <c r="G43" s="29">
        <f>'ЧТЭЦ-1 ДМ_П5'!G43</f>
        <v>31.74</v>
      </c>
      <c r="H43" s="124">
        <f>'ЧТЭЦ-1 ДМ_П5'!H43:I43</f>
        <v>70.532130714247032</v>
      </c>
      <c r="I43" s="126"/>
    </row>
    <row r="44" spans="1:11" ht="25.5">
      <c r="A44" s="50"/>
      <c r="B44" s="38" t="s">
        <v>53</v>
      </c>
      <c r="C44" s="73" t="s">
        <v>327</v>
      </c>
      <c r="D44" s="29">
        <f>'[11]Утв. тарифы на ТЭ и ТН'!P34</f>
        <v>55.66</v>
      </c>
      <c r="E44" s="29">
        <f>'[11]Утв. тарифы на ТЭ и ТН'!Q34</f>
        <v>80.37</v>
      </c>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31" priority="3" operator="containsText" text="ложь">
      <formula>NOT(ISERROR(SEARCH("ложь",K28)))</formula>
    </cfRule>
    <cfRule type="containsText" dxfId="30" priority="4" operator="containsText" text="истина">
      <formula>NOT(ISERROR(SEARCH("истина",K28)))</formula>
    </cfRule>
  </conditionalFormatting>
  <conditionalFormatting sqref="K30">
    <cfRule type="containsText" dxfId="29" priority="1" operator="containsText" text="ложь">
      <formula>NOT(ISERROR(SEARCH("ложь",K30)))</formula>
    </cfRule>
    <cfRule type="containsText" dxfId="2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Титульный!$C$15</f>
        <v>Челябинская ТЭЦ-3 (БЛ 3) ДПМ</v>
      </c>
      <c r="B5" s="120"/>
      <c r="C5" s="120"/>
      <c r="D5" s="120"/>
      <c r="E5" s="120"/>
      <c r="F5" s="120"/>
    </row>
    <row r="6" spans="1:6">
      <c r="A6" s="53"/>
      <c r="B6" s="53"/>
      <c r="C6" s="53"/>
      <c r="D6" s="53"/>
      <c r="E6" s="53"/>
      <c r="F6" s="53"/>
    </row>
    <row r="7" spans="1:6" s="8" customFormat="1" ht="38.25">
      <c r="A7" s="121" t="s">
        <v>0</v>
      </c>
      <c r="B7" s="121" t="s">
        <v>8</v>
      </c>
      <c r="C7" s="121" t="s">
        <v>9</v>
      </c>
      <c r="D7" s="54" t="s">
        <v>135</v>
      </c>
      <c r="E7" s="54" t="s">
        <v>136</v>
      </c>
      <c r="F7" s="54" t="s">
        <v>137</v>
      </c>
    </row>
    <row r="8" spans="1:6" s="8" customFormat="1">
      <c r="A8" s="121"/>
      <c r="B8" s="121"/>
      <c r="C8" s="121"/>
      <c r="D8" s="54">
        <f>Титульный!$B$5-2</f>
        <v>2018</v>
      </c>
      <c r="E8" s="54">
        <f>Титульный!$B$5-1</f>
        <v>2019</v>
      </c>
      <c r="F8" s="54">
        <f>Титульный!$B$5</f>
        <v>2020</v>
      </c>
    </row>
    <row r="9" spans="1:6" s="8" customFormat="1">
      <c r="A9" s="121"/>
      <c r="B9" s="121"/>
      <c r="C9" s="121"/>
      <c r="D9" s="54" t="s">
        <v>60</v>
      </c>
      <c r="E9" s="54" t="s">
        <v>60</v>
      </c>
      <c r="F9" s="54"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[23]Год!$H$11</f>
        <v>233</v>
      </c>
      <c r="E139" s="29">
        <f>'[24]0.1'!$I$11</f>
        <v>233</v>
      </c>
      <c r="F139" s="29">
        <f>'[24]0.1'!$L$11</f>
        <v>233</v>
      </c>
    </row>
    <row r="140" spans="1:6" ht="38.25">
      <c r="A140" s="36" t="s">
        <v>75</v>
      </c>
      <c r="B140" s="37" t="s">
        <v>31</v>
      </c>
      <c r="C140" s="36" t="s">
        <v>32</v>
      </c>
      <c r="D140" s="29">
        <f>[23]Год!$H$12-[23]Год!$H$14</f>
        <v>227.19031581465828</v>
      </c>
      <c r="E140" s="29">
        <f>'[24]0.1'!$I$12</f>
        <v>228.39680000000001</v>
      </c>
      <c r="F140" s="29">
        <f>'[24]0.1'!$L$12</f>
        <v>227.40180301789445</v>
      </c>
    </row>
    <row r="141" spans="1:6">
      <c r="A141" s="36" t="s">
        <v>76</v>
      </c>
      <c r="B141" s="37" t="s">
        <v>77</v>
      </c>
      <c r="C141" s="36" t="s">
        <v>138</v>
      </c>
      <c r="D141" s="29">
        <f>'[5]ЧТЭЦ-3 НМ'!$E$7</f>
        <v>1643.701</v>
      </c>
      <c r="E141" s="29">
        <f>'[24]0.1'!$I$13</f>
        <v>1245.2053000000001</v>
      </c>
      <c r="F141" s="29">
        <f>'[24]0.1'!$L$13</f>
        <v>1411.81477</v>
      </c>
    </row>
    <row r="142" spans="1:6">
      <c r="A142" s="36" t="s">
        <v>78</v>
      </c>
      <c r="B142" s="37" t="s">
        <v>79</v>
      </c>
      <c r="C142" s="36" t="s">
        <v>138</v>
      </c>
      <c r="D142" s="29">
        <f>'[5]ЧТЭЦ-3 НМ'!$E$22</f>
        <v>1590.5790000000002</v>
      </c>
      <c r="E142" s="29">
        <f>'[24]0.1'!$I$15</f>
        <v>1206.4186</v>
      </c>
      <c r="F142" s="29">
        <f>'[24]0.1'!$L$15</f>
        <v>1364.7923000000001</v>
      </c>
    </row>
    <row r="143" spans="1:6">
      <c r="A143" s="36" t="s">
        <v>80</v>
      </c>
      <c r="B143" s="37" t="s">
        <v>81</v>
      </c>
      <c r="C143" s="36" t="s">
        <v>82</v>
      </c>
      <c r="D143" s="29">
        <f>'[5]ЧТЭЦ-3 НМ'!$E$23</f>
        <v>424.03699999999998</v>
      </c>
      <c r="E143" s="29">
        <f>'[24]0.1'!$I$16</f>
        <v>217.24700000000001</v>
      </c>
      <c r="F143" s="29">
        <f>'[24]0.1'!$L$16</f>
        <v>179.14999999999998</v>
      </c>
    </row>
    <row r="144" spans="1:6">
      <c r="A144" s="36" t="s">
        <v>83</v>
      </c>
      <c r="B144" s="37" t="s">
        <v>84</v>
      </c>
      <c r="C144" s="36" t="s">
        <v>82</v>
      </c>
      <c r="D144" s="29">
        <f>'[5]ЧТЭЦ-3 НМ'!$E$26</f>
        <v>424.03699999999998</v>
      </c>
      <c r="E144" s="29">
        <f>'[24]0.1'!$I$17</f>
        <v>217.24700000000001</v>
      </c>
      <c r="F144" s="29">
        <f>'[24]0.1'!$L$17</f>
        <v>179.14999999999998</v>
      </c>
    </row>
    <row r="145" spans="1:8">
      <c r="A145" s="36" t="s">
        <v>85</v>
      </c>
      <c r="B145" s="37" t="s">
        <v>10</v>
      </c>
      <c r="C145" s="36" t="s">
        <v>86</v>
      </c>
      <c r="D145" s="40"/>
      <c r="E145" s="29">
        <f>'[24]0.1'!$I$43</f>
        <v>905664.70272752026</v>
      </c>
      <c r="F145" s="29">
        <f>'[24]0.1'!$L$43</f>
        <v>1017575.238718064</v>
      </c>
    </row>
    <row r="146" spans="1:8">
      <c r="A146" s="36"/>
      <c r="B146" s="37" t="s">
        <v>216</v>
      </c>
      <c r="C146" s="36"/>
      <c r="D146" s="40"/>
      <c r="E146" s="40"/>
      <c r="F146" s="40"/>
    </row>
    <row r="147" spans="1:8">
      <c r="A147" s="36" t="s">
        <v>87</v>
      </c>
      <c r="B147" s="38" t="s">
        <v>13</v>
      </c>
      <c r="C147" s="36" t="s">
        <v>86</v>
      </c>
      <c r="D147" s="40"/>
      <c r="E147" s="29">
        <f>'[24]0.1'!$G$43</f>
        <v>905664.70272752026</v>
      </c>
      <c r="F147" s="29">
        <f>'[24]0.1'!$J$43</f>
        <v>1017575.238718064</v>
      </c>
    </row>
    <row r="148" spans="1:8">
      <c r="A148" s="36" t="s">
        <v>88</v>
      </c>
      <c r="B148" s="38" t="s">
        <v>14</v>
      </c>
      <c r="C148" s="36" t="s">
        <v>86</v>
      </c>
      <c r="D148" s="40"/>
      <c r="E148" s="29">
        <f>'[24]0.1'!$H$43</f>
        <v>0</v>
      </c>
      <c r="F148" s="29">
        <f>'[24]0.1'!$K$43</f>
        <v>0</v>
      </c>
    </row>
    <row r="149" spans="1:8" ht="25.5">
      <c r="A149" s="36" t="s">
        <v>89</v>
      </c>
      <c r="B149" s="38" t="s">
        <v>15</v>
      </c>
      <c r="C149" s="36" t="s">
        <v>86</v>
      </c>
      <c r="D149" s="41"/>
      <c r="E149" s="41"/>
      <c r="F149" s="41"/>
    </row>
    <row r="150" spans="1:8">
      <c r="A150" s="36" t="s">
        <v>90</v>
      </c>
      <c r="B150" s="37" t="s">
        <v>91</v>
      </c>
      <c r="C150" s="36" t="s">
        <v>86</v>
      </c>
      <c r="D150" s="29">
        <f>'[5]ЧТЭЦ-3 НМ'!$E$237</f>
        <v>1523512.5033799999</v>
      </c>
      <c r="E150" s="29">
        <f>'[24]0.1'!$I$31</f>
        <v>972170.87148201151</v>
      </c>
      <c r="F150" s="29">
        <f>'[24]0.1'!$L$31</f>
        <v>1105490.6313328804</v>
      </c>
      <c r="G150" s="47"/>
      <c r="H150" s="47"/>
    </row>
    <row r="151" spans="1:8">
      <c r="A151" s="36"/>
      <c r="B151" s="37" t="s">
        <v>216</v>
      </c>
      <c r="C151" s="36"/>
      <c r="D151" s="40"/>
      <c r="E151" s="40"/>
      <c r="F151" s="40"/>
    </row>
    <row r="152" spans="1:8">
      <c r="A152" s="36" t="s">
        <v>92</v>
      </c>
      <c r="B152" s="38" t="s">
        <v>93</v>
      </c>
      <c r="C152" s="36" t="s">
        <v>86</v>
      </c>
      <c r="D152" s="29">
        <f>'[5]ЧТЭЦ-3 НМ'!$E$257</f>
        <v>1294799.07229</v>
      </c>
      <c r="E152" s="29">
        <f>'[24]0.1'!$I$32</f>
        <v>904255.31211217621</v>
      </c>
      <c r="F152" s="29">
        <f>'[24]0.1'!$L$32</f>
        <v>1015924.1648556314</v>
      </c>
      <c r="G152" s="47"/>
      <c r="H152" s="47"/>
    </row>
    <row r="153" spans="1:8" ht="25.5">
      <c r="A153" s="36"/>
      <c r="B153" s="38" t="s">
        <v>94</v>
      </c>
      <c r="C153" s="36" t="s">
        <v>33</v>
      </c>
      <c r="D153" s="29">
        <f>'[5]ЧТЭЦ-3 НМ'!$E$33</f>
        <v>228.0265812612005</v>
      </c>
      <c r="E153" s="29">
        <f>'[24]4'!$L$24</f>
        <v>240.57460920974725</v>
      </c>
      <c r="F153" s="29">
        <f>'[24]4'!$M$24</f>
        <v>231.79999999999998</v>
      </c>
      <c r="G153" s="47"/>
      <c r="H153" s="47"/>
    </row>
    <row r="154" spans="1:8">
      <c r="A154" s="36" t="s">
        <v>95</v>
      </c>
      <c r="B154" s="38" t="s">
        <v>96</v>
      </c>
      <c r="C154" s="36" t="s">
        <v>86</v>
      </c>
      <c r="D154" s="29">
        <f>'[5]ЧТЭЦ-3 НМ'!$E$256</f>
        <v>228713.43108999997</v>
      </c>
      <c r="E154" s="29">
        <f>'[24]0.1'!$I$33</f>
        <v>67915.559369835304</v>
      </c>
      <c r="F154" s="29">
        <f>'[24]0.1'!$L$33</f>
        <v>89566.466477248934</v>
      </c>
    </row>
    <row r="155" spans="1:8">
      <c r="A155" s="36"/>
      <c r="B155" s="38" t="s">
        <v>97</v>
      </c>
      <c r="C155" s="36" t="s">
        <v>98</v>
      </c>
      <c r="D155" s="29">
        <f>'[5]ЧТЭЦ-3 НМ'!$E$38</f>
        <v>152.16596664913675</v>
      </c>
      <c r="E155" s="29">
        <f>'[24]4'!$L$28</f>
        <v>100.66753837784601</v>
      </c>
      <c r="F155" s="29">
        <f>'[24]4'!$M$28</f>
        <v>156.30000000000001</v>
      </c>
    </row>
    <row r="156" spans="1:8" ht="25.5">
      <c r="A156" s="36"/>
      <c r="B156" s="9" t="s">
        <v>99</v>
      </c>
      <c r="C156" s="36" t="s">
        <v>29</v>
      </c>
      <c r="D156" s="54"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('[6]1300'!$S$12+'[6]1300'!$AG$12+'[6]1300'!$BH$12)/1000</f>
        <v>2443086.9792199996</v>
      </c>
      <c r="E162" s="41"/>
      <c r="F162" s="41"/>
      <c r="G162" s="47"/>
    </row>
    <row r="163" spans="1:7">
      <c r="A163" s="36"/>
      <c r="B163" s="37" t="s">
        <v>216</v>
      </c>
      <c r="C163" s="36"/>
      <c r="D163" s="40"/>
      <c r="E163" s="41"/>
      <c r="F163" s="41"/>
    </row>
    <row r="164" spans="1:7">
      <c r="A164" s="36" t="s">
        <v>112</v>
      </c>
      <c r="B164" s="38" t="s">
        <v>17</v>
      </c>
      <c r="C164" s="36" t="s">
        <v>86</v>
      </c>
      <c r="D164" s="29">
        <f>'[6]1300'!$S$12/1000</f>
        <v>1597095.5592799997</v>
      </c>
      <c r="E164" s="41"/>
      <c r="F164" s="41"/>
    </row>
    <row r="165" spans="1:7">
      <c r="A165" s="36" t="s">
        <v>113</v>
      </c>
      <c r="B165" s="38" t="s">
        <v>18</v>
      </c>
      <c r="C165" s="36" t="s">
        <v>86</v>
      </c>
      <c r="D165" s="29">
        <f>'[6]1300'!$AG$12/1000</f>
        <v>536306.53522999992</v>
      </c>
      <c r="E165" s="41"/>
      <c r="F165" s="41"/>
    </row>
    <row r="166" spans="1:7" ht="25.5">
      <c r="A166" s="36" t="s">
        <v>114</v>
      </c>
      <c r="B166" s="38" t="s">
        <v>19</v>
      </c>
      <c r="C166" s="36" t="s">
        <v>86</v>
      </c>
      <c r="D166" s="29">
        <f>'[6]1300'!$BH$12/1000</f>
        <v>309684.88471000001</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B3" s="63"/>
      <c r="F3" s="27"/>
    </row>
    <row r="4" spans="1:11">
      <c r="A4" s="95" t="s">
        <v>37</v>
      </c>
      <c r="B4" s="113"/>
      <c r="C4" s="113"/>
      <c r="D4" s="113"/>
      <c r="E4" s="113"/>
      <c r="F4" s="113"/>
      <c r="G4" s="113"/>
      <c r="H4" s="113"/>
      <c r="I4" s="113"/>
    </row>
    <row r="5" spans="1:11">
      <c r="A5" s="95" t="str">
        <f>Титульный!$C$15</f>
        <v>Челябинская ТЭЦ-3 (БЛ 3)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56"/>
    </row>
    <row r="8" spans="1:11" s="3" customFormat="1">
      <c r="A8" s="123"/>
      <c r="B8" s="123"/>
      <c r="C8" s="123"/>
      <c r="D8" s="42">
        <f>Титульный!$B$5-2</f>
        <v>2018</v>
      </c>
      <c r="E8" s="43" t="s">
        <v>60</v>
      </c>
      <c r="F8" s="42">
        <f>Титульный!$B$5-1</f>
        <v>2019</v>
      </c>
      <c r="G8" s="43" t="s">
        <v>60</v>
      </c>
      <c r="H8" s="42">
        <f>Титульный!$B$5</f>
        <v>2020</v>
      </c>
      <c r="I8" s="43" t="s">
        <v>60</v>
      </c>
      <c r="K8" s="56"/>
    </row>
    <row r="9" spans="1:11" s="3" customFormat="1">
      <c r="A9" s="123"/>
      <c r="B9" s="123"/>
      <c r="C9" s="123"/>
      <c r="D9" s="55" t="s">
        <v>244</v>
      </c>
      <c r="E9" s="55" t="s">
        <v>245</v>
      </c>
      <c r="F9" s="55" t="s">
        <v>244</v>
      </c>
      <c r="G9" s="55" t="s">
        <v>245</v>
      </c>
      <c r="H9" s="55" t="s">
        <v>244</v>
      </c>
      <c r="I9" s="55"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4" t="s">
        <v>140</v>
      </c>
      <c r="B28" s="37" t="s">
        <v>141</v>
      </c>
      <c r="C28" s="73" t="s">
        <v>325</v>
      </c>
      <c r="D28" s="29">
        <f>'[7]Утв. тарифы на ЭЭ и ЭМ'!$D$18</f>
        <v>739.83</v>
      </c>
      <c r="E28" s="29">
        <f>'[7]Утв. тарифы на ЭЭ и ЭМ'!$E$18</f>
        <v>764.41</v>
      </c>
      <c r="F28" s="29">
        <f>E28</f>
        <v>764.41</v>
      </c>
      <c r="G28" s="29">
        <f>'[24]0.1'!$G$20</f>
        <v>750.70518866960458</v>
      </c>
      <c r="H28" s="124">
        <f>'[24]0.1'!$L$20</f>
        <v>745.58981518144844</v>
      </c>
      <c r="I28" s="125"/>
      <c r="K28" s="64" t="b">
        <f>ROUND([9]Лист1!$D$90,1)=ROUND(H28,1)</f>
        <v>1</v>
      </c>
    </row>
    <row r="29" spans="1:11" ht="12.75" customHeight="1">
      <c r="A29" s="54"/>
      <c r="B29" s="45" t="s">
        <v>153</v>
      </c>
      <c r="C29" s="73" t="s">
        <v>325</v>
      </c>
      <c r="D29" s="29">
        <f>('[5]ЧТЭЦ-3 НМ'!$F$257+'[5]ЧТЭЦ-3 НМ'!$G$257+'[5]ЧТЭЦ-3 НМ'!$H$257+'[5]ЧТЭЦ-3 НМ'!$J$257+'[5]ЧТЭЦ-3 НМ'!$K$257+'[5]ЧТЭЦ-3 НМ'!$L$257)/('[5]ЧТЭЦ-3 НМ'!$F$22+'[5]ЧТЭЦ-3 НМ'!$G$22+'[5]ЧТЭЦ-3 НМ'!$H$22+'[5]ЧТЭЦ-3 НМ'!$J$22+'[5]ЧТЭЦ-3 НМ'!$K$22+'[5]ЧТЭЦ-3 НМ'!$L$22)</f>
        <v>783.6160526487522</v>
      </c>
      <c r="E29" s="29">
        <f>('[5]ЧТЭЦ-3 НМ'!$N$257+'[5]ЧТЭЦ-3 НМ'!$O$257+'[5]ЧТЭЦ-3 НМ'!$P$257+'[5]ЧТЭЦ-3 НМ'!$R$257+'[5]ЧТЭЦ-3 НМ'!$S$257+'[5]ЧТЭЦ-3 НМ'!$T$257)/('[5]ЧТЭЦ-3 НМ'!$N$22+'[5]ЧТЭЦ-3 НМ'!$O$22+'[5]ЧТЭЦ-3 НМ'!$P$22+'[5]ЧТЭЦ-3 НМ'!$R$22+'[5]ЧТЭЦ-3 НМ'!$S$22+'[5]ЧТЭЦ-3 НМ'!$T$22)</f>
        <v>843.43341462932267</v>
      </c>
      <c r="F29" s="29">
        <f>'[24]2.2'!$G$170</f>
        <v>763.29164466675161</v>
      </c>
      <c r="G29" s="29">
        <f>'[24]2.1'!$G$170</f>
        <v>749.53694522960461</v>
      </c>
      <c r="H29" s="124">
        <f>'[24]2'!$G$170</f>
        <v>744.38005318144849</v>
      </c>
      <c r="I29" s="125"/>
    </row>
    <row r="30" spans="1:11" ht="25.5">
      <c r="A30" s="54" t="s">
        <v>142</v>
      </c>
      <c r="B30" s="37" t="s">
        <v>143</v>
      </c>
      <c r="C30" s="73" t="s">
        <v>326</v>
      </c>
      <c r="D30" s="44"/>
      <c r="E30" s="44"/>
      <c r="F30" s="44"/>
      <c r="G30" s="44"/>
      <c r="H30" s="44"/>
      <c r="I30" s="44"/>
    </row>
    <row r="31" spans="1:11" ht="27.75" customHeight="1">
      <c r="A31" s="54" t="s">
        <v>144</v>
      </c>
      <c r="B31" s="37" t="s">
        <v>156</v>
      </c>
      <c r="C31" s="36" t="s">
        <v>323</v>
      </c>
      <c r="D31" s="44"/>
      <c r="E31" s="44"/>
      <c r="F31" s="44"/>
      <c r="G31" s="44"/>
      <c r="H31" s="44"/>
      <c r="I31" s="44"/>
      <c r="K31" s="64"/>
    </row>
    <row r="32" spans="1:11" ht="26.25" customHeight="1">
      <c r="A32" s="54" t="s">
        <v>145</v>
      </c>
      <c r="B32" s="46" t="s">
        <v>41</v>
      </c>
      <c r="C32" s="36" t="s">
        <v>323</v>
      </c>
      <c r="D32" s="29">
        <f>'ЧТЭЦ-1 ДМ_П5'!D32</f>
        <v>641.62</v>
      </c>
      <c r="E32" s="29">
        <f>'ЧТЭЦ-1 ДМ_П5'!E32</f>
        <v>641.62</v>
      </c>
      <c r="F32" s="29">
        <f>'ЧТЭЦ-1 ДМ_П5'!F32</f>
        <v>641.62</v>
      </c>
      <c r="G32" s="29">
        <f>'ЧТЭЦ-1 ДМ_П5'!G32</f>
        <v>860.36</v>
      </c>
      <c r="H32" s="124">
        <f>'ЧТЭЦ-1 ДМ_П5'!H32:I32</f>
        <v>908.60730740006375</v>
      </c>
      <c r="I32" s="125"/>
    </row>
    <row r="33" spans="1:11" ht="12.75" customHeight="1">
      <c r="A33" s="54" t="s">
        <v>146</v>
      </c>
      <c r="B33" s="46" t="s">
        <v>42</v>
      </c>
      <c r="C33" s="36" t="s">
        <v>323</v>
      </c>
      <c r="D33" s="44"/>
      <c r="E33" s="44"/>
      <c r="F33" s="44"/>
      <c r="G33" s="44"/>
      <c r="H33" s="44"/>
      <c r="I33" s="44"/>
      <c r="K33" s="44"/>
    </row>
    <row r="34" spans="1:11" ht="12.75" customHeight="1">
      <c r="A34" s="54"/>
      <c r="B34" s="38" t="s">
        <v>43</v>
      </c>
      <c r="C34" s="36" t="s">
        <v>323</v>
      </c>
      <c r="D34" s="44"/>
      <c r="E34" s="44"/>
      <c r="F34" s="44"/>
      <c r="G34" s="44"/>
      <c r="H34" s="44"/>
      <c r="I34" s="44"/>
    </row>
    <row r="35" spans="1:11" ht="12.75" customHeight="1">
      <c r="A35" s="54"/>
      <c r="B35" s="38" t="s">
        <v>44</v>
      </c>
      <c r="C35" s="36" t="s">
        <v>323</v>
      </c>
      <c r="D35" s="44"/>
      <c r="E35" s="44"/>
      <c r="F35" s="44"/>
      <c r="G35" s="44"/>
      <c r="H35" s="44"/>
      <c r="I35" s="44"/>
    </row>
    <row r="36" spans="1:11" ht="12.75" customHeight="1">
      <c r="A36" s="54"/>
      <c r="B36" s="38" t="s">
        <v>45</v>
      </c>
      <c r="C36" s="36" t="s">
        <v>323</v>
      </c>
      <c r="D36" s="44"/>
      <c r="E36" s="44"/>
      <c r="F36" s="44"/>
      <c r="G36" s="44"/>
      <c r="H36" s="44"/>
      <c r="I36" s="44"/>
    </row>
    <row r="37" spans="1:11" ht="12.75" customHeight="1">
      <c r="A37" s="54"/>
      <c r="B37" s="38" t="s">
        <v>46</v>
      </c>
      <c r="C37" s="36" t="s">
        <v>323</v>
      </c>
      <c r="D37" s="44"/>
      <c r="E37" s="44"/>
      <c r="F37" s="44"/>
      <c r="G37" s="44"/>
      <c r="H37" s="44"/>
      <c r="I37" s="44"/>
    </row>
    <row r="38" spans="1:11" ht="12.75" customHeight="1">
      <c r="A38" s="54" t="s">
        <v>147</v>
      </c>
      <c r="B38" s="46" t="s">
        <v>47</v>
      </c>
      <c r="C38" s="36" t="s">
        <v>323</v>
      </c>
      <c r="D38" s="44"/>
      <c r="E38" s="44"/>
      <c r="F38" s="44"/>
      <c r="G38" s="44"/>
      <c r="H38" s="44"/>
      <c r="I38" s="44"/>
    </row>
    <row r="39" spans="1:11" ht="12.75" customHeight="1">
      <c r="A39" s="54" t="s">
        <v>148</v>
      </c>
      <c r="B39" s="37" t="s">
        <v>48</v>
      </c>
      <c r="C39" s="36" t="s">
        <v>29</v>
      </c>
      <c r="D39" s="44"/>
      <c r="E39" s="44"/>
      <c r="F39" s="44"/>
      <c r="G39" s="44"/>
      <c r="H39" s="44"/>
      <c r="I39" s="44"/>
    </row>
    <row r="40" spans="1:11" ht="25.5" customHeight="1">
      <c r="A40" s="54" t="s">
        <v>149</v>
      </c>
      <c r="B40" s="38" t="s">
        <v>49</v>
      </c>
      <c r="C40" s="54" t="s">
        <v>324</v>
      </c>
      <c r="D40" s="44"/>
      <c r="E40" s="44"/>
      <c r="F40" s="44"/>
      <c r="G40" s="44"/>
      <c r="H40" s="44"/>
      <c r="I40" s="44"/>
    </row>
    <row r="41" spans="1:11" ht="12.75" customHeight="1">
      <c r="A41" s="54" t="s">
        <v>150</v>
      </c>
      <c r="B41" s="46" t="s">
        <v>50</v>
      </c>
      <c r="C41" s="36" t="s">
        <v>323</v>
      </c>
      <c r="D41" s="44"/>
      <c r="E41" s="44"/>
      <c r="F41" s="44"/>
      <c r="G41" s="44"/>
      <c r="H41" s="44"/>
      <c r="I41" s="44"/>
    </row>
    <row r="42" spans="1:11" ht="25.5">
      <c r="A42" s="54" t="s">
        <v>151</v>
      </c>
      <c r="B42" s="37" t="s">
        <v>51</v>
      </c>
      <c r="C42" s="73" t="s">
        <v>327</v>
      </c>
      <c r="D42" s="44"/>
      <c r="E42" s="44"/>
      <c r="F42" s="44"/>
      <c r="G42" s="44"/>
      <c r="H42" s="44"/>
      <c r="I42" s="44"/>
    </row>
    <row r="43" spans="1:11" ht="25.5">
      <c r="A43" s="54"/>
      <c r="B43" s="38" t="s">
        <v>52</v>
      </c>
      <c r="C43" s="73" t="s">
        <v>327</v>
      </c>
      <c r="D43" s="44"/>
      <c r="E43" s="44"/>
      <c r="F43" s="44"/>
      <c r="G43" s="44"/>
      <c r="H43" s="44"/>
      <c r="I43" s="44"/>
    </row>
    <row r="44" spans="1:11" ht="25.5">
      <c r="A44" s="54"/>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6">
    <mergeCell ref="H2:I2"/>
    <mergeCell ref="A48:I48"/>
    <mergeCell ref="A49:I49"/>
    <mergeCell ref="H32:I32"/>
    <mergeCell ref="A46:I46"/>
    <mergeCell ref="A47:I47"/>
    <mergeCell ref="H28:I28"/>
    <mergeCell ref="H29:I29"/>
    <mergeCell ref="A4:I4"/>
    <mergeCell ref="A5:I5"/>
    <mergeCell ref="A7:A9"/>
    <mergeCell ref="B7:B9"/>
    <mergeCell ref="C7:C9"/>
    <mergeCell ref="D7:E7"/>
    <mergeCell ref="F7:G7"/>
    <mergeCell ref="H7:I7"/>
  </mergeCells>
  <conditionalFormatting sqref="K28">
    <cfRule type="containsText" dxfId="27" priority="3" operator="containsText" text="ложь">
      <formula>NOT(ISERROR(SEARCH("ложь",K28)))</formula>
    </cfRule>
    <cfRule type="containsText" dxfId="26" priority="4" operator="containsText" text="истина">
      <formula>NOT(ISERROR(SEARCH("истина",K28)))</formula>
    </cfRule>
  </conditionalFormatting>
  <conditionalFormatting sqref="K31">
    <cfRule type="containsText" dxfId="25" priority="1" operator="containsText" text="ложь">
      <formula>NOT(ISERROR(SEARCH("ложь",K31)))</formula>
    </cfRule>
    <cfRule type="containsText" dxfId="24" priority="2" operator="containsText" text="истина">
      <formula>NOT(ISERROR(SEARCH("истина",K31)))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70</v>
      </c>
    </row>
    <row r="2" spans="1:7" ht="39.75" customHeight="1">
      <c r="E2" s="114" t="s">
        <v>180</v>
      </c>
      <c r="F2" s="114"/>
    </row>
    <row r="3" spans="1:7">
      <c r="B3" s="62"/>
    </row>
    <row r="4" spans="1:7">
      <c r="A4" s="120" t="s">
        <v>301</v>
      </c>
      <c r="B4" s="120"/>
      <c r="C4" s="120"/>
      <c r="D4" s="120"/>
      <c r="E4" s="120"/>
      <c r="F4" s="120"/>
    </row>
    <row r="5" spans="1:7">
      <c r="A5" s="120" t="str">
        <f>Титульный!$C$16</f>
        <v>Челябинская ТЭЦ-4 (БЛ 1) ДПМ</v>
      </c>
      <c r="B5" s="120"/>
      <c r="C5" s="120"/>
      <c r="D5" s="120"/>
      <c r="E5" s="120"/>
      <c r="F5" s="120"/>
    </row>
    <row r="6" spans="1:7">
      <c r="A6" s="53"/>
      <c r="B6" s="53"/>
      <c r="C6" s="53"/>
      <c r="D6" s="53"/>
      <c r="E6" s="53"/>
      <c r="F6" s="53"/>
    </row>
    <row r="7" spans="1:7" s="8" customFormat="1" ht="38.25">
      <c r="A7" s="121" t="s">
        <v>0</v>
      </c>
      <c r="B7" s="121" t="s">
        <v>8</v>
      </c>
      <c r="C7" s="121" t="s">
        <v>9</v>
      </c>
      <c r="D7" s="54" t="s">
        <v>135</v>
      </c>
      <c r="E7" s="54" t="s">
        <v>136</v>
      </c>
      <c r="F7" s="54" t="s">
        <v>137</v>
      </c>
    </row>
    <row r="8" spans="1:7" s="8" customFormat="1">
      <c r="A8" s="121"/>
      <c r="B8" s="121"/>
      <c r="C8" s="121"/>
      <c r="D8" s="54">
        <f>Титульный!$B$5-2</f>
        <v>2018</v>
      </c>
      <c r="E8" s="54">
        <f>Титульный!$B$5-1</f>
        <v>2019</v>
      </c>
      <c r="F8" s="54">
        <f>Титульный!$B$5</f>
        <v>2020</v>
      </c>
    </row>
    <row r="9" spans="1:7" s="8" customFormat="1">
      <c r="A9" s="121"/>
      <c r="B9" s="121"/>
      <c r="C9" s="121"/>
      <c r="D9" s="54" t="s">
        <v>60</v>
      </c>
      <c r="E9" s="54" t="s">
        <v>60</v>
      </c>
      <c r="F9" s="54" t="s">
        <v>60</v>
      </c>
      <c r="G9" s="61"/>
    </row>
    <row r="10" spans="1:7" s="8" customFormat="1" ht="26.25" customHeight="1">
      <c r="A10" s="115" t="s">
        <v>181</v>
      </c>
      <c r="B10" s="116"/>
      <c r="C10" s="116"/>
      <c r="D10" s="116"/>
      <c r="E10" s="116"/>
      <c r="F10" s="117"/>
      <c r="G10" s="61"/>
    </row>
    <row r="11" spans="1:7" s="8" customFormat="1" hidden="1" outlineLevel="1">
      <c r="A11" s="36" t="s">
        <v>74</v>
      </c>
      <c r="B11" s="37" t="s">
        <v>182</v>
      </c>
      <c r="C11" s="36"/>
      <c r="D11" s="41"/>
      <c r="E11" s="41"/>
      <c r="F11" s="41"/>
      <c r="G11" s="61"/>
    </row>
    <row r="12" spans="1:7" s="8" customFormat="1" hidden="1" outlineLevel="1">
      <c r="A12" s="36" t="s">
        <v>183</v>
      </c>
      <c r="B12" s="37" t="s">
        <v>184</v>
      </c>
      <c r="C12" s="36" t="s">
        <v>86</v>
      </c>
      <c r="D12" s="41"/>
      <c r="E12" s="41"/>
      <c r="F12" s="41"/>
      <c r="G12" s="61"/>
    </row>
    <row r="13" spans="1:7" s="8" customFormat="1" hidden="1" outlineLevel="1">
      <c r="A13" s="36" t="s">
        <v>185</v>
      </c>
      <c r="B13" s="37" t="s">
        <v>186</v>
      </c>
      <c r="C13" s="36" t="s">
        <v>86</v>
      </c>
      <c r="D13" s="41"/>
      <c r="E13" s="41"/>
      <c r="F13" s="41"/>
      <c r="G13" s="61"/>
    </row>
    <row r="14" spans="1:7" s="8" customFormat="1" hidden="1" outlineLevel="1">
      <c r="A14" s="36" t="s">
        <v>187</v>
      </c>
      <c r="B14" s="37" t="s">
        <v>188</v>
      </c>
      <c r="C14" s="36" t="s">
        <v>86</v>
      </c>
      <c r="D14" s="41"/>
      <c r="E14" s="41"/>
      <c r="F14" s="41"/>
      <c r="G14" s="61"/>
    </row>
    <row r="15" spans="1:7" s="8" customFormat="1" hidden="1" outlineLevel="1">
      <c r="A15" s="36" t="s">
        <v>189</v>
      </c>
      <c r="B15" s="37" t="s">
        <v>190</v>
      </c>
      <c r="C15" s="36" t="s">
        <v>86</v>
      </c>
      <c r="D15" s="41"/>
      <c r="E15" s="41"/>
      <c r="F15" s="41"/>
      <c r="G15" s="61"/>
    </row>
    <row r="16" spans="1:7" s="8" customFormat="1" hidden="1" outlineLevel="1">
      <c r="A16" s="36" t="s">
        <v>75</v>
      </c>
      <c r="B16" s="37" t="s">
        <v>191</v>
      </c>
      <c r="C16" s="36"/>
      <c r="D16" s="41"/>
      <c r="E16" s="41"/>
      <c r="F16" s="41"/>
      <c r="G16" s="61"/>
    </row>
    <row r="17" spans="1:7" s="8" customFormat="1" ht="38.25" hidden="1" outlineLevel="1">
      <c r="A17" s="36" t="s">
        <v>192</v>
      </c>
      <c r="B17" s="37" t="s">
        <v>193</v>
      </c>
      <c r="C17" s="36" t="s">
        <v>194</v>
      </c>
      <c r="D17" s="41"/>
      <c r="E17" s="41"/>
      <c r="F17" s="41"/>
      <c r="G17" s="61"/>
    </row>
    <row r="18" spans="1:7" s="8" customFormat="1" hidden="1" outlineLevel="1">
      <c r="A18" s="36" t="s">
        <v>76</v>
      </c>
      <c r="B18" s="37" t="s">
        <v>195</v>
      </c>
      <c r="C18" s="36"/>
      <c r="D18" s="41"/>
      <c r="E18" s="41"/>
      <c r="F18" s="41"/>
      <c r="G18" s="61"/>
    </row>
    <row r="19" spans="1:7" s="8" customFormat="1" ht="25.5" hidden="1" outlineLevel="1">
      <c r="A19" s="36" t="s">
        <v>196</v>
      </c>
      <c r="B19" s="37" t="s">
        <v>197</v>
      </c>
      <c r="C19" s="36" t="s">
        <v>32</v>
      </c>
      <c r="D19" s="41"/>
      <c r="E19" s="41"/>
      <c r="F19" s="41"/>
      <c r="G19" s="61"/>
    </row>
    <row r="20" spans="1:7" s="8" customFormat="1" hidden="1" outlineLevel="1">
      <c r="A20" s="36" t="s">
        <v>198</v>
      </c>
      <c r="B20" s="37" t="s">
        <v>199</v>
      </c>
      <c r="C20" s="36" t="s">
        <v>200</v>
      </c>
      <c r="D20" s="41"/>
      <c r="E20" s="41"/>
      <c r="F20" s="41"/>
      <c r="G20" s="61"/>
    </row>
    <row r="21" spans="1:7" s="8" customFormat="1" hidden="1" outlineLevel="1">
      <c r="A21" s="36" t="s">
        <v>201</v>
      </c>
      <c r="B21" s="37" t="s">
        <v>202</v>
      </c>
      <c r="C21" s="36" t="s">
        <v>32</v>
      </c>
      <c r="D21" s="41"/>
      <c r="E21" s="41"/>
      <c r="F21" s="41"/>
      <c r="G21" s="61"/>
    </row>
    <row r="22" spans="1:7" s="8" customFormat="1" hidden="1" outlineLevel="1">
      <c r="A22" s="36" t="s">
        <v>203</v>
      </c>
      <c r="B22" s="37" t="s">
        <v>204</v>
      </c>
      <c r="C22" s="36" t="s">
        <v>205</v>
      </c>
      <c r="D22" s="41"/>
      <c r="E22" s="41"/>
      <c r="F22" s="41"/>
      <c r="G22" s="61"/>
    </row>
    <row r="23" spans="1:7" s="8" customFormat="1" ht="28.5" hidden="1" outlineLevel="1">
      <c r="A23" s="36" t="s">
        <v>206</v>
      </c>
      <c r="B23" s="37" t="s">
        <v>207</v>
      </c>
      <c r="C23" s="36" t="s">
        <v>205</v>
      </c>
      <c r="D23" s="41"/>
      <c r="E23" s="41"/>
      <c r="F23" s="41"/>
      <c r="G23" s="61"/>
    </row>
    <row r="24" spans="1:7" s="8" customFormat="1" hidden="1" outlineLevel="1">
      <c r="A24" s="36" t="s">
        <v>208</v>
      </c>
      <c r="B24" s="37" t="s">
        <v>209</v>
      </c>
      <c r="C24" s="36" t="s">
        <v>194</v>
      </c>
      <c r="D24" s="41"/>
      <c r="E24" s="41"/>
      <c r="F24" s="41"/>
      <c r="G24" s="61"/>
    </row>
    <row r="25" spans="1:7" s="8" customFormat="1" ht="38.25" hidden="1" outlineLevel="1">
      <c r="A25" s="36" t="s">
        <v>210</v>
      </c>
      <c r="B25" s="37" t="s">
        <v>211</v>
      </c>
      <c r="C25" s="36"/>
      <c r="D25" s="41"/>
      <c r="E25" s="41"/>
      <c r="F25" s="41"/>
      <c r="G25" s="61"/>
    </row>
    <row r="26" spans="1:7" s="8" customFormat="1" ht="38.25" hidden="1" outlineLevel="1">
      <c r="A26" s="36" t="s">
        <v>212</v>
      </c>
      <c r="B26" s="37" t="s">
        <v>213</v>
      </c>
      <c r="C26" s="36" t="s">
        <v>200</v>
      </c>
      <c r="D26" s="41"/>
      <c r="E26" s="41"/>
      <c r="F26" s="41"/>
      <c r="G26" s="61"/>
    </row>
    <row r="27" spans="1:7" s="8" customFormat="1" ht="25.5" hidden="1" outlineLevel="1">
      <c r="A27" s="36" t="s">
        <v>78</v>
      </c>
      <c r="B27" s="37" t="s">
        <v>214</v>
      </c>
      <c r="C27" s="36"/>
      <c r="D27" s="41"/>
      <c r="E27" s="41"/>
      <c r="F27" s="41"/>
      <c r="G27" s="61"/>
    </row>
    <row r="28" spans="1:7" s="8" customFormat="1" ht="66.75" hidden="1" outlineLevel="1">
      <c r="A28" s="36" t="s">
        <v>140</v>
      </c>
      <c r="B28" s="37" t="s">
        <v>215</v>
      </c>
      <c r="C28" s="36" t="s">
        <v>86</v>
      </c>
      <c r="D28" s="41"/>
      <c r="E28" s="41"/>
      <c r="F28" s="41"/>
      <c r="G28" s="61"/>
    </row>
    <row r="29" spans="1:7" s="8" customFormat="1" hidden="1" outlineLevel="1">
      <c r="A29" s="36"/>
      <c r="B29" s="37" t="s">
        <v>216</v>
      </c>
      <c r="C29" s="36"/>
      <c r="D29" s="41"/>
      <c r="E29" s="41"/>
      <c r="F29" s="41"/>
      <c r="G29" s="61"/>
    </row>
    <row r="30" spans="1:7" s="8" customFormat="1" hidden="1" outlineLevel="1">
      <c r="A30" s="36"/>
      <c r="B30" s="37" t="s">
        <v>217</v>
      </c>
      <c r="C30" s="36"/>
      <c r="D30" s="41"/>
      <c r="E30" s="41"/>
      <c r="F30" s="41"/>
      <c r="G30" s="61"/>
    </row>
    <row r="31" spans="1:7" s="8" customFormat="1" hidden="1" outlineLevel="1">
      <c r="A31" s="36"/>
      <c r="B31" s="37" t="s">
        <v>218</v>
      </c>
      <c r="C31" s="36"/>
      <c r="D31" s="41"/>
      <c r="E31" s="41"/>
      <c r="F31" s="41"/>
      <c r="G31" s="61"/>
    </row>
    <row r="32" spans="1:7" s="8" customFormat="1" hidden="1" outlineLevel="1">
      <c r="A32" s="36"/>
      <c r="B32" s="37" t="s">
        <v>219</v>
      </c>
      <c r="C32" s="36"/>
      <c r="D32" s="41"/>
      <c r="E32" s="41"/>
      <c r="F32" s="41"/>
      <c r="G32" s="61"/>
    </row>
    <row r="33" spans="1:7" s="8" customFormat="1" ht="54" hidden="1" outlineLevel="1">
      <c r="A33" s="36" t="s">
        <v>142</v>
      </c>
      <c r="B33" s="37" t="s">
        <v>220</v>
      </c>
      <c r="C33" s="36" t="s">
        <v>86</v>
      </c>
      <c r="D33" s="41"/>
      <c r="E33" s="41"/>
      <c r="F33" s="41"/>
      <c r="G33" s="61"/>
    </row>
    <row r="34" spans="1:7" s="8" customFormat="1" hidden="1" outlineLevel="1">
      <c r="A34" s="36" t="s">
        <v>144</v>
      </c>
      <c r="B34" s="37" t="s">
        <v>221</v>
      </c>
      <c r="C34" s="36" t="s">
        <v>86</v>
      </c>
      <c r="D34" s="41"/>
      <c r="E34" s="41"/>
      <c r="F34" s="41"/>
      <c r="G34" s="61"/>
    </row>
    <row r="35" spans="1:7" s="8" customFormat="1" hidden="1" outlineLevel="1">
      <c r="A35" s="36" t="s">
        <v>148</v>
      </c>
      <c r="B35" s="37" t="s">
        <v>222</v>
      </c>
      <c r="C35" s="36" t="s">
        <v>86</v>
      </c>
      <c r="D35" s="41"/>
      <c r="E35" s="41"/>
      <c r="F35" s="41"/>
      <c r="G35" s="61"/>
    </row>
    <row r="36" spans="1:7" s="8" customFormat="1" ht="25.5" hidden="1" outlineLevel="1">
      <c r="A36" s="36" t="s">
        <v>149</v>
      </c>
      <c r="B36" s="37" t="s">
        <v>223</v>
      </c>
      <c r="C36" s="36"/>
      <c r="D36" s="41"/>
      <c r="E36" s="41"/>
      <c r="F36" s="41"/>
      <c r="G36" s="61"/>
    </row>
    <row r="37" spans="1:7" s="8" customFormat="1" hidden="1" outlineLevel="1">
      <c r="A37" s="36" t="s">
        <v>151</v>
      </c>
      <c r="B37" s="37" t="s">
        <v>224</v>
      </c>
      <c r="C37" s="36" t="s">
        <v>225</v>
      </c>
      <c r="D37" s="41"/>
      <c r="E37" s="41"/>
      <c r="F37" s="41"/>
      <c r="G37" s="61"/>
    </row>
    <row r="38" spans="1:7" s="8" customFormat="1" ht="25.5" hidden="1" outlineLevel="1">
      <c r="A38" s="36" t="s">
        <v>226</v>
      </c>
      <c r="B38" s="37" t="s">
        <v>227</v>
      </c>
      <c r="C38" s="73" t="s">
        <v>228</v>
      </c>
      <c r="D38" s="41"/>
      <c r="E38" s="41"/>
      <c r="F38" s="41"/>
      <c r="G38" s="61"/>
    </row>
    <row r="39" spans="1:7" s="8" customFormat="1" ht="25.5" hidden="1" outlineLevel="1">
      <c r="A39" s="36" t="s">
        <v>80</v>
      </c>
      <c r="B39" s="37" t="s">
        <v>11</v>
      </c>
      <c r="C39" s="36"/>
      <c r="D39" s="41"/>
      <c r="E39" s="41"/>
      <c r="F39" s="41"/>
      <c r="G39" s="61"/>
    </row>
    <row r="40" spans="1:7" s="8" customFormat="1" hidden="1" outlineLevel="1">
      <c r="A40" s="36" t="s">
        <v>229</v>
      </c>
      <c r="B40" s="37" t="s">
        <v>230</v>
      </c>
      <c r="C40" s="36" t="s">
        <v>231</v>
      </c>
      <c r="D40" s="41"/>
      <c r="E40" s="41"/>
      <c r="F40" s="41"/>
      <c r="G40" s="61"/>
    </row>
    <row r="41" spans="1:7" s="8" customFormat="1" ht="25.5" hidden="1" outlineLevel="1">
      <c r="A41" s="36" t="s">
        <v>232</v>
      </c>
      <c r="B41" s="37" t="s">
        <v>233</v>
      </c>
      <c r="C41" s="73" t="s">
        <v>234</v>
      </c>
      <c r="D41" s="41"/>
      <c r="E41" s="41"/>
      <c r="F41" s="41"/>
      <c r="G41" s="61"/>
    </row>
    <row r="42" spans="1:7" s="8" customFormat="1" ht="25.5" hidden="1" outlineLevel="1">
      <c r="A42" s="36" t="s">
        <v>235</v>
      </c>
      <c r="B42" s="37" t="s">
        <v>236</v>
      </c>
      <c r="C42" s="36"/>
      <c r="D42" s="41"/>
      <c r="E42" s="41"/>
      <c r="F42" s="41"/>
      <c r="G42" s="61"/>
    </row>
    <row r="43" spans="1:7" s="8" customFormat="1" ht="25.5" hidden="1" outlineLevel="1">
      <c r="A43" s="36" t="s">
        <v>83</v>
      </c>
      <c r="B43" s="37" t="s">
        <v>237</v>
      </c>
      <c r="C43" s="36" t="s">
        <v>86</v>
      </c>
      <c r="D43" s="41"/>
      <c r="E43" s="41"/>
      <c r="F43" s="41"/>
      <c r="G43" s="61"/>
    </row>
    <row r="44" spans="1:7" s="8" customFormat="1" ht="25.5" hidden="1" outlineLevel="1">
      <c r="A44" s="36" t="s">
        <v>85</v>
      </c>
      <c r="B44" s="37" t="s">
        <v>238</v>
      </c>
      <c r="C44" s="36" t="s">
        <v>86</v>
      </c>
      <c r="D44" s="41"/>
      <c r="E44" s="41"/>
      <c r="F44" s="41"/>
      <c r="G44" s="61"/>
    </row>
    <row r="45" spans="1:7" s="8" customFormat="1" ht="26.25" customHeight="1" collapsed="1">
      <c r="A45" s="115" t="s">
        <v>239</v>
      </c>
      <c r="B45" s="116"/>
      <c r="C45" s="116"/>
      <c r="D45" s="116"/>
      <c r="E45" s="116"/>
      <c r="F45" s="117"/>
      <c r="G45" s="61"/>
    </row>
    <row r="46" spans="1:7" s="8" customFormat="1" hidden="1" outlineLevel="1">
      <c r="A46" s="36" t="s">
        <v>74</v>
      </c>
      <c r="B46" s="37" t="s">
        <v>240</v>
      </c>
      <c r="C46" s="36"/>
      <c r="D46" s="41"/>
      <c r="E46" s="41"/>
      <c r="F46" s="41"/>
      <c r="G46" s="61"/>
    </row>
    <row r="47" spans="1:7" s="8" customFormat="1" hidden="1" outlineLevel="1">
      <c r="A47" s="36"/>
      <c r="B47" s="37" t="s">
        <v>216</v>
      </c>
      <c r="C47" s="36"/>
      <c r="D47" s="41"/>
      <c r="E47" s="41"/>
      <c r="F47" s="41"/>
      <c r="G47" s="61"/>
    </row>
    <row r="48" spans="1:7" s="8" customFormat="1" hidden="1" outlineLevel="1">
      <c r="A48" s="36" t="s">
        <v>183</v>
      </c>
      <c r="B48" s="37" t="s">
        <v>241</v>
      </c>
      <c r="C48" s="36" t="s">
        <v>205</v>
      </c>
      <c r="D48" s="41"/>
      <c r="E48" s="41"/>
      <c r="F48" s="41"/>
      <c r="G48" s="61"/>
    </row>
    <row r="49" spans="1:7" s="8" customFormat="1" hidden="1" outlineLevel="1">
      <c r="A49" s="36" t="s">
        <v>242</v>
      </c>
      <c r="B49" s="37" t="s">
        <v>243</v>
      </c>
      <c r="C49" s="36" t="s">
        <v>205</v>
      </c>
      <c r="D49" s="41"/>
      <c r="E49" s="41"/>
      <c r="F49" s="41"/>
      <c r="G49" s="61"/>
    </row>
    <row r="50" spans="1:7" s="8" customFormat="1" hidden="1" outlineLevel="1">
      <c r="A50" s="36"/>
      <c r="B50" s="37" t="s">
        <v>244</v>
      </c>
      <c r="C50" s="36" t="s">
        <v>205</v>
      </c>
      <c r="D50" s="41"/>
      <c r="E50" s="41"/>
      <c r="F50" s="41"/>
      <c r="G50" s="61"/>
    </row>
    <row r="51" spans="1:7" s="8" customFormat="1" hidden="1" outlineLevel="1">
      <c r="A51" s="36"/>
      <c r="B51" s="37" t="s">
        <v>245</v>
      </c>
      <c r="C51" s="36" t="s">
        <v>205</v>
      </c>
      <c r="D51" s="41"/>
      <c r="E51" s="41"/>
      <c r="F51" s="41"/>
      <c r="G51" s="61"/>
    </row>
    <row r="52" spans="1:7" s="8" customFormat="1" hidden="1" outlineLevel="1">
      <c r="A52" s="36" t="s">
        <v>246</v>
      </c>
      <c r="B52" s="37" t="s">
        <v>247</v>
      </c>
      <c r="C52" s="36" t="s">
        <v>205</v>
      </c>
      <c r="D52" s="41"/>
      <c r="E52" s="41"/>
      <c r="F52" s="41"/>
      <c r="G52" s="61"/>
    </row>
    <row r="53" spans="1:7" s="8" customFormat="1" hidden="1" outlineLevel="1">
      <c r="A53" s="36"/>
      <c r="B53" s="37" t="s">
        <v>244</v>
      </c>
      <c r="C53" s="36" t="s">
        <v>205</v>
      </c>
      <c r="D53" s="41"/>
      <c r="E53" s="41"/>
      <c r="F53" s="41"/>
      <c r="G53" s="61"/>
    </row>
    <row r="54" spans="1:7" s="8" customFormat="1" hidden="1" outlineLevel="1">
      <c r="A54" s="36"/>
      <c r="B54" s="37" t="s">
        <v>245</v>
      </c>
      <c r="C54" s="36" t="s">
        <v>205</v>
      </c>
      <c r="D54" s="41"/>
      <c r="E54" s="41"/>
      <c r="F54" s="41"/>
      <c r="G54" s="61"/>
    </row>
    <row r="55" spans="1:7" s="8" customFormat="1" hidden="1" outlineLevel="1">
      <c r="A55" s="36"/>
      <c r="B55" s="37" t="s">
        <v>216</v>
      </c>
      <c r="C55" s="36" t="s">
        <v>205</v>
      </c>
      <c r="D55" s="41"/>
      <c r="E55" s="41"/>
      <c r="F55" s="41"/>
      <c r="G55" s="61"/>
    </row>
    <row r="56" spans="1:7" s="8" customFormat="1" ht="51" hidden="1" outlineLevel="1">
      <c r="A56" s="36" t="s">
        <v>248</v>
      </c>
      <c r="B56" s="37" t="s">
        <v>249</v>
      </c>
      <c r="C56" s="36" t="s">
        <v>205</v>
      </c>
      <c r="D56" s="41"/>
      <c r="E56" s="41"/>
      <c r="F56" s="41"/>
      <c r="G56" s="61"/>
    </row>
    <row r="57" spans="1:7" s="8" customFormat="1" hidden="1" outlineLevel="1">
      <c r="A57" s="36" t="s">
        <v>250</v>
      </c>
      <c r="B57" s="37" t="s">
        <v>243</v>
      </c>
      <c r="C57" s="36" t="s">
        <v>205</v>
      </c>
      <c r="D57" s="41"/>
      <c r="E57" s="41"/>
      <c r="F57" s="41"/>
      <c r="G57" s="61"/>
    </row>
    <row r="58" spans="1:7" s="8" customFormat="1" hidden="1" outlineLevel="1">
      <c r="A58" s="36"/>
      <c r="B58" s="37" t="s">
        <v>244</v>
      </c>
      <c r="C58" s="36" t="s">
        <v>205</v>
      </c>
      <c r="D58" s="41"/>
      <c r="E58" s="41"/>
      <c r="F58" s="41"/>
      <c r="G58" s="61"/>
    </row>
    <row r="59" spans="1:7" s="8" customFormat="1" hidden="1" outlineLevel="1">
      <c r="A59" s="36"/>
      <c r="B59" s="37" t="s">
        <v>245</v>
      </c>
      <c r="C59" s="36" t="s">
        <v>205</v>
      </c>
      <c r="D59" s="41"/>
      <c r="E59" s="41"/>
      <c r="F59" s="41"/>
      <c r="G59" s="61"/>
    </row>
    <row r="60" spans="1:7" s="8" customFormat="1" hidden="1" outlineLevel="1">
      <c r="A60" s="36" t="s">
        <v>251</v>
      </c>
      <c r="B60" s="37" t="s">
        <v>247</v>
      </c>
      <c r="C60" s="36" t="s">
        <v>205</v>
      </c>
      <c r="D60" s="41"/>
      <c r="E60" s="41"/>
      <c r="F60" s="41"/>
      <c r="G60" s="61"/>
    </row>
    <row r="61" spans="1:7" s="8" customFormat="1" hidden="1" outlineLevel="1">
      <c r="A61" s="36"/>
      <c r="B61" s="37" t="s">
        <v>244</v>
      </c>
      <c r="C61" s="36" t="s">
        <v>205</v>
      </c>
      <c r="D61" s="41"/>
      <c r="E61" s="41"/>
      <c r="F61" s="41"/>
      <c r="G61" s="61"/>
    </row>
    <row r="62" spans="1:7" s="8" customFormat="1" hidden="1" outlineLevel="1">
      <c r="A62" s="36"/>
      <c r="B62" s="37" t="s">
        <v>245</v>
      </c>
      <c r="C62" s="36" t="s">
        <v>205</v>
      </c>
      <c r="D62" s="41"/>
      <c r="E62" s="41"/>
      <c r="F62" s="41"/>
      <c r="G62" s="61"/>
    </row>
    <row r="63" spans="1:7" s="8" customFormat="1" ht="38.25" hidden="1" outlineLevel="1">
      <c r="A63" s="36" t="s">
        <v>252</v>
      </c>
      <c r="B63" s="37" t="s">
        <v>253</v>
      </c>
      <c r="C63" s="36" t="s">
        <v>205</v>
      </c>
      <c r="D63" s="41"/>
      <c r="E63" s="41"/>
      <c r="F63" s="41"/>
      <c r="G63" s="61"/>
    </row>
    <row r="64" spans="1:7" s="8" customFormat="1" hidden="1" outlineLevel="1">
      <c r="A64" s="36" t="s">
        <v>254</v>
      </c>
      <c r="B64" s="37" t="s">
        <v>243</v>
      </c>
      <c r="C64" s="36" t="s">
        <v>205</v>
      </c>
      <c r="D64" s="41"/>
      <c r="E64" s="41"/>
      <c r="F64" s="41"/>
      <c r="G64" s="61"/>
    </row>
    <row r="65" spans="1:7" s="8" customFormat="1" hidden="1" outlineLevel="1">
      <c r="A65" s="36"/>
      <c r="B65" s="37" t="s">
        <v>244</v>
      </c>
      <c r="C65" s="36" t="s">
        <v>205</v>
      </c>
      <c r="D65" s="41"/>
      <c r="E65" s="41"/>
      <c r="F65" s="41"/>
      <c r="G65" s="61"/>
    </row>
    <row r="66" spans="1:7" s="8" customFormat="1" hidden="1" outlineLevel="1">
      <c r="A66" s="36"/>
      <c r="B66" s="37" t="s">
        <v>245</v>
      </c>
      <c r="C66" s="36" t="s">
        <v>205</v>
      </c>
      <c r="D66" s="41"/>
      <c r="E66" s="41"/>
      <c r="F66" s="41"/>
      <c r="G66" s="61"/>
    </row>
    <row r="67" spans="1:7" s="8" customFormat="1" hidden="1" outlineLevel="1">
      <c r="A67" s="36" t="s">
        <v>255</v>
      </c>
      <c r="B67" s="37" t="s">
        <v>247</v>
      </c>
      <c r="C67" s="36" t="s">
        <v>205</v>
      </c>
      <c r="D67" s="41"/>
      <c r="E67" s="41"/>
      <c r="F67" s="41"/>
      <c r="G67" s="61"/>
    </row>
    <row r="68" spans="1:7" s="8" customFormat="1" hidden="1" outlineLevel="1">
      <c r="A68" s="36"/>
      <c r="B68" s="37" t="s">
        <v>244</v>
      </c>
      <c r="C68" s="36" t="s">
        <v>205</v>
      </c>
      <c r="D68" s="41"/>
      <c r="E68" s="41"/>
      <c r="F68" s="41"/>
      <c r="G68" s="61"/>
    </row>
    <row r="69" spans="1:7" s="8" customFormat="1" hidden="1" outlineLevel="1">
      <c r="A69" s="36"/>
      <c r="B69" s="37" t="s">
        <v>245</v>
      </c>
      <c r="C69" s="36" t="s">
        <v>205</v>
      </c>
      <c r="D69" s="41"/>
      <c r="E69" s="41"/>
      <c r="F69" s="41"/>
      <c r="G69" s="61"/>
    </row>
    <row r="70" spans="1:7" s="8" customFormat="1" ht="38.25" hidden="1" outlineLevel="1">
      <c r="A70" s="36" t="s">
        <v>256</v>
      </c>
      <c r="B70" s="37" t="s">
        <v>257</v>
      </c>
      <c r="C70" s="36" t="s">
        <v>205</v>
      </c>
      <c r="D70" s="41"/>
      <c r="E70" s="41"/>
      <c r="F70" s="41"/>
      <c r="G70" s="61"/>
    </row>
    <row r="71" spans="1:7" s="8" customFormat="1" hidden="1" outlineLevel="1">
      <c r="A71" s="36" t="s">
        <v>258</v>
      </c>
      <c r="B71" s="37" t="s">
        <v>243</v>
      </c>
      <c r="C71" s="36" t="s">
        <v>205</v>
      </c>
      <c r="D71" s="41"/>
      <c r="E71" s="41"/>
      <c r="F71" s="41"/>
      <c r="G71" s="61"/>
    </row>
    <row r="72" spans="1:7" s="8" customFormat="1" hidden="1" outlineLevel="1">
      <c r="A72" s="36"/>
      <c r="B72" s="37" t="s">
        <v>244</v>
      </c>
      <c r="C72" s="36" t="s">
        <v>205</v>
      </c>
      <c r="D72" s="41"/>
      <c r="E72" s="41"/>
      <c r="F72" s="41"/>
      <c r="G72" s="61"/>
    </row>
    <row r="73" spans="1:7" s="8" customFormat="1" hidden="1" outlineLevel="1">
      <c r="A73" s="36"/>
      <c r="B73" s="37" t="s">
        <v>245</v>
      </c>
      <c r="C73" s="36" t="s">
        <v>205</v>
      </c>
      <c r="D73" s="41"/>
      <c r="E73" s="41"/>
      <c r="F73" s="41"/>
      <c r="G73" s="61"/>
    </row>
    <row r="74" spans="1:7" s="8" customFormat="1" hidden="1" outlineLevel="1">
      <c r="A74" s="36" t="s">
        <v>259</v>
      </c>
      <c r="B74" s="37" t="s">
        <v>247</v>
      </c>
      <c r="C74" s="36" t="s">
        <v>205</v>
      </c>
      <c r="D74" s="41"/>
      <c r="E74" s="41"/>
      <c r="F74" s="41"/>
      <c r="G74" s="61"/>
    </row>
    <row r="75" spans="1:7" s="8" customFormat="1" hidden="1" outlineLevel="1">
      <c r="A75" s="36"/>
      <c r="B75" s="37" t="s">
        <v>244</v>
      </c>
      <c r="C75" s="36" t="s">
        <v>205</v>
      </c>
      <c r="D75" s="41"/>
      <c r="E75" s="41"/>
      <c r="F75" s="41"/>
      <c r="G75" s="61"/>
    </row>
    <row r="76" spans="1:7" s="8" customFormat="1" hidden="1" outlineLevel="1">
      <c r="A76" s="36"/>
      <c r="B76" s="37" t="s">
        <v>245</v>
      </c>
      <c r="C76" s="36" t="s">
        <v>205</v>
      </c>
      <c r="D76" s="41"/>
      <c r="E76" s="41"/>
      <c r="F76" s="41"/>
      <c r="G76" s="61"/>
    </row>
    <row r="77" spans="1:7" s="8" customFormat="1" ht="51" hidden="1" outlineLevel="1">
      <c r="A77" s="36" t="s">
        <v>260</v>
      </c>
      <c r="B77" s="37" t="s">
        <v>261</v>
      </c>
      <c r="C77" s="36" t="s">
        <v>205</v>
      </c>
      <c r="D77" s="41"/>
      <c r="E77" s="41"/>
      <c r="F77" s="41"/>
      <c r="G77" s="61"/>
    </row>
    <row r="78" spans="1:7" s="8" customFormat="1" hidden="1" outlineLevel="1">
      <c r="A78" s="36" t="s">
        <v>262</v>
      </c>
      <c r="B78" s="37" t="s">
        <v>243</v>
      </c>
      <c r="C78" s="36" t="s">
        <v>205</v>
      </c>
      <c r="D78" s="41"/>
      <c r="E78" s="41"/>
      <c r="F78" s="41"/>
      <c r="G78" s="61"/>
    </row>
    <row r="79" spans="1:7" s="8" customFormat="1" hidden="1" outlineLevel="1">
      <c r="A79" s="36"/>
      <c r="B79" s="37" t="s">
        <v>244</v>
      </c>
      <c r="C79" s="36" t="s">
        <v>205</v>
      </c>
      <c r="D79" s="41"/>
      <c r="E79" s="41"/>
      <c r="F79" s="41"/>
      <c r="G79" s="61"/>
    </row>
    <row r="80" spans="1:7" s="8" customFormat="1" hidden="1" outlineLevel="1">
      <c r="A80" s="36"/>
      <c r="B80" s="37" t="s">
        <v>245</v>
      </c>
      <c r="C80" s="36" t="s">
        <v>205</v>
      </c>
      <c r="D80" s="41"/>
      <c r="E80" s="41"/>
      <c r="F80" s="41"/>
      <c r="G80" s="61"/>
    </row>
    <row r="81" spans="1:7" s="8" customFormat="1" hidden="1" outlineLevel="1">
      <c r="A81" s="36" t="s">
        <v>263</v>
      </c>
      <c r="B81" s="37" t="s">
        <v>247</v>
      </c>
      <c r="C81" s="36" t="s">
        <v>205</v>
      </c>
      <c r="D81" s="41"/>
      <c r="E81" s="41"/>
      <c r="F81" s="41"/>
      <c r="G81" s="61"/>
    </row>
    <row r="82" spans="1:7" s="8" customFormat="1" hidden="1" outlineLevel="1">
      <c r="A82" s="36"/>
      <c r="B82" s="37" t="s">
        <v>244</v>
      </c>
      <c r="C82" s="36" t="s">
        <v>205</v>
      </c>
      <c r="D82" s="41"/>
      <c r="E82" s="41"/>
      <c r="F82" s="41"/>
      <c r="G82" s="61"/>
    </row>
    <row r="83" spans="1:7" s="8" customFormat="1" hidden="1" outlineLevel="1">
      <c r="A83" s="36"/>
      <c r="B83" s="37" t="s">
        <v>245</v>
      </c>
      <c r="C83" s="36" t="s">
        <v>205</v>
      </c>
      <c r="D83" s="41"/>
      <c r="E83" s="41"/>
      <c r="F83" s="41"/>
      <c r="G83" s="61"/>
    </row>
    <row r="84" spans="1:7" s="8" customFormat="1" hidden="1" outlineLevel="1">
      <c r="A84" s="36" t="s">
        <v>264</v>
      </c>
      <c r="B84" s="37" t="s">
        <v>265</v>
      </c>
      <c r="C84" s="36" t="s">
        <v>205</v>
      </c>
      <c r="D84" s="41"/>
      <c r="E84" s="41"/>
      <c r="F84" s="41"/>
      <c r="G84" s="61"/>
    </row>
    <row r="85" spans="1:7" s="8" customFormat="1" hidden="1" outlineLevel="1">
      <c r="A85" s="36" t="s">
        <v>266</v>
      </c>
      <c r="B85" s="37" t="s">
        <v>243</v>
      </c>
      <c r="C85" s="36" t="s">
        <v>205</v>
      </c>
      <c r="D85" s="41"/>
      <c r="E85" s="41"/>
      <c r="F85" s="41"/>
      <c r="G85" s="61"/>
    </row>
    <row r="86" spans="1:7" s="8" customFormat="1" hidden="1" outlineLevel="1">
      <c r="A86" s="36"/>
      <c r="B86" s="37" t="s">
        <v>244</v>
      </c>
      <c r="C86" s="36" t="s">
        <v>205</v>
      </c>
      <c r="D86" s="41"/>
      <c r="E86" s="41"/>
      <c r="F86" s="41"/>
      <c r="G86" s="61"/>
    </row>
    <row r="87" spans="1:7" s="8" customFormat="1" hidden="1" outlineLevel="1">
      <c r="A87" s="36"/>
      <c r="B87" s="37" t="s">
        <v>245</v>
      </c>
      <c r="C87" s="36" t="s">
        <v>205</v>
      </c>
      <c r="D87" s="41"/>
      <c r="E87" s="41"/>
      <c r="F87" s="41"/>
      <c r="G87" s="61"/>
    </row>
    <row r="88" spans="1:7" s="8" customFormat="1" hidden="1" outlineLevel="1">
      <c r="A88" s="36" t="s">
        <v>267</v>
      </c>
      <c r="B88" s="37" t="s">
        <v>247</v>
      </c>
      <c r="C88" s="36" t="s">
        <v>205</v>
      </c>
      <c r="D88" s="41"/>
      <c r="E88" s="41"/>
      <c r="F88" s="41"/>
      <c r="G88" s="61"/>
    </row>
    <row r="89" spans="1:7" s="8" customFormat="1" hidden="1" outlineLevel="1">
      <c r="A89" s="36"/>
      <c r="B89" s="37" t="s">
        <v>244</v>
      </c>
      <c r="C89" s="36" t="s">
        <v>205</v>
      </c>
      <c r="D89" s="41"/>
      <c r="E89" s="41"/>
      <c r="F89" s="41"/>
      <c r="G89" s="61"/>
    </row>
    <row r="90" spans="1:7" s="8" customFormat="1" hidden="1" outlineLevel="1">
      <c r="A90" s="36"/>
      <c r="B90" s="37" t="s">
        <v>245</v>
      </c>
      <c r="C90" s="36" t="s">
        <v>205</v>
      </c>
      <c r="D90" s="41"/>
      <c r="E90" s="41"/>
      <c r="F90" s="41"/>
      <c r="G90" s="61"/>
    </row>
    <row r="91" spans="1:7" s="8" customFormat="1" hidden="1" outlineLevel="1">
      <c r="A91" s="36" t="s">
        <v>268</v>
      </c>
      <c r="B91" s="37" t="s">
        <v>269</v>
      </c>
      <c r="C91" s="36" t="s">
        <v>205</v>
      </c>
      <c r="D91" s="41"/>
      <c r="E91" s="41"/>
      <c r="F91" s="41"/>
      <c r="G91" s="61"/>
    </row>
    <row r="92" spans="1:7" s="8" customFormat="1" hidden="1" outlineLevel="1">
      <c r="A92" s="36" t="s">
        <v>270</v>
      </c>
      <c r="B92" s="37" t="s">
        <v>243</v>
      </c>
      <c r="C92" s="36" t="s">
        <v>205</v>
      </c>
      <c r="D92" s="41"/>
      <c r="E92" s="41"/>
      <c r="F92" s="41"/>
      <c r="G92" s="61"/>
    </row>
    <row r="93" spans="1:7" s="8" customFormat="1" hidden="1" outlineLevel="1">
      <c r="A93" s="36"/>
      <c r="B93" s="37" t="s">
        <v>244</v>
      </c>
      <c r="C93" s="36" t="s">
        <v>205</v>
      </c>
      <c r="D93" s="41"/>
      <c r="E93" s="41"/>
      <c r="F93" s="41"/>
      <c r="G93" s="61"/>
    </row>
    <row r="94" spans="1:7" s="8" customFormat="1" hidden="1" outlineLevel="1">
      <c r="A94" s="36"/>
      <c r="B94" s="37" t="s">
        <v>245</v>
      </c>
      <c r="C94" s="36" t="s">
        <v>205</v>
      </c>
      <c r="D94" s="41"/>
      <c r="E94" s="41"/>
      <c r="F94" s="41"/>
      <c r="G94" s="61"/>
    </row>
    <row r="95" spans="1:7" s="8" customFormat="1" hidden="1" outlineLevel="1">
      <c r="A95" s="36" t="s">
        <v>271</v>
      </c>
      <c r="B95" s="37" t="s">
        <v>247</v>
      </c>
      <c r="C95" s="36" t="s">
        <v>205</v>
      </c>
      <c r="D95" s="41"/>
      <c r="E95" s="41"/>
      <c r="F95" s="41"/>
      <c r="G95" s="61"/>
    </row>
    <row r="96" spans="1:7" s="8" customFormat="1" hidden="1" outlineLevel="1">
      <c r="A96" s="36"/>
      <c r="B96" s="37" t="s">
        <v>244</v>
      </c>
      <c r="C96" s="36" t="s">
        <v>205</v>
      </c>
      <c r="D96" s="41"/>
      <c r="E96" s="41"/>
      <c r="F96" s="41"/>
      <c r="G96" s="61"/>
    </row>
    <row r="97" spans="1:7" s="8" customFormat="1" hidden="1" outlineLevel="1">
      <c r="A97" s="36"/>
      <c r="B97" s="37" t="s">
        <v>245</v>
      </c>
      <c r="C97" s="36" t="s">
        <v>205</v>
      </c>
      <c r="D97" s="41"/>
      <c r="E97" s="41"/>
      <c r="F97" s="41"/>
      <c r="G97" s="61"/>
    </row>
    <row r="98" spans="1:7" s="8" customFormat="1" ht="38.25" hidden="1" outlineLevel="1">
      <c r="A98" s="36" t="s">
        <v>185</v>
      </c>
      <c r="B98" s="37" t="s">
        <v>272</v>
      </c>
      <c r="C98" s="36" t="s">
        <v>205</v>
      </c>
      <c r="D98" s="41"/>
      <c r="E98" s="41"/>
      <c r="F98" s="41"/>
      <c r="G98" s="61"/>
    </row>
    <row r="99" spans="1:7" s="8" customFormat="1" hidden="1" outlineLevel="1">
      <c r="A99" s="36"/>
      <c r="B99" s="37" t="s">
        <v>273</v>
      </c>
      <c r="C99" s="36" t="s">
        <v>205</v>
      </c>
      <c r="D99" s="41"/>
      <c r="E99" s="41"/>
      <c r="F99" s="41"/>
      <c r="G99" s="61"/>
    </row>
    <row r="100" spans="1:7" s="8" customFormat="1" hidden="1" outlineLevel="1">
      <c r="A100" s="36"/>
      <c r="B100" s="37" t="s">
        <v>244</v>
      </c>
      <c r="C100" s="36" t="s">
        <v>205</v>
      </c>
      <c r="D100" s="41"/>
      <c r="E100" s="41"/>
      <c r="F100" s="41"/>
      <c r="G100" s="61"/>
    </row>
    <row r="101" spans="1:7" s="8" customFormat="1" hidden="1" outlineLevel="1">
      <c r="A101" s="36"/>
      <c r="B101" s="37" t="s">
        <v>245</v>
      </c>
      <c r="C101" s="36" t="s">
        <v>205</v>
      </c>
      <c r="D101" s="41"/>
      <c r="E101" s="41"/>
      <c r="F101" s="41"/>
      <c r="G101" s="61"/>
    </row>
    <row r="102" spans="1:7" s="8" customFormat="1" hidden="1" outlineLevel="1">
      <c r="A102" s="36"/>
      <c r="B102" s="37" t="s">
        <v>274</v>
      </c>
      <c r="C102" s="36" t="s">
        <v>205</v>
      </c>
      <c r="D102" s="41"/>
      <c r="E102" s="41"/>
      <c r="F102" s="41"/>
      <c r="G102" s="61"/>
    </row>
    <row r="103" spans="1:7" s="8" customFormat="1" hidden="1" outlineLevel="1">
      <c r="A103" s="36"/>
      <c r="B103" s="37" t="s">
        <v>244</v>
      </c>
      <c r="C103" s="36" t="s">
        <v>205</v>
      </c>
      <c r="D103" s="41"/>
      <c r="E103" s="41"/>
      <c r="F103" s="41"/>
      <c r="G103" s="61"/>
    </row>
    <row r="104" spans="1:7" s="8" customFormat="1" hidden="1" outlineLevel="1">
      <c r="A104" s="36"/>
      <c r="B104" s="37" t="s">
        <v>245</v>
      </c>
      <c r="C104" s="36" t="s">
        <v>205</v>
      </c>
      <c r="D104" s="41"/>
      <c r="E104" s="41"/>
      <c r="F104" s="41"/>
      <c r="G104" s="61"/>
    </row>
    <row r="105" spans="1:7" s="8" customFormat="1" hidden="1" outlineLevel="1">
      <c r="A105" s="36"/>
      <c r="B105" s="37" t="s">
        <v>275</v>
      </c>
      <c r="C105" s="36" t="s">
        <v>205</v>
      </c>
      <c r="D105" s="41"/>
      <c r="E105" s="41"/>
      <c r="F105" s="41"/>
      <c r="G105" s="61"/>
    </row>
    <row r="106" spans="1:7" s="8" customFormat="1" hidden="1" outlineLevel="1">
      <c r="A106" s="36"/>
      <c r="B106" s="37" t="s">
        <v>244</v>
      </c>
      <c r="C106" s="36" t="s">
        <v>205</v>
      </c>
      <c r="D106" s="41"/>
      <c r="E106" s="41"/>
      <c r="F106" s="41"/>
      <c r="G106" s="61"/>
    </row>
    <row r="107" spans="1:7" s="8" customFormat="1" hidden="1" outlineLevel="1">
      <c r="A107" s="36"/>
      <c r="B107" s="37" t="s">
        <v>245</v>
      </c>
      <c r="C107" s="36" t="s">
        <v>205</v>
      </c>
      <c r="D107" s="41"/>
      <c r="E107" s="41"/>
      <c r="F107" s="41"/>
      <c r="G107" s="61"/>
    </row>
    <row r="108" spans="1:7" s="8" customFormat="1" ht="38.25" hidden="1" outlineLevel="1">
      <c r="A108" s="36" t="s">
        <v>187</v>
      </c>
      <c r="B108" s="37" t="s">
        <v>276</v>
      </c>
      <c r="C108" s="36" t="s">
        <v>205</v>
      </c>
      <c r="D108" s="41"/>
      <c r="E108" s="41"/>
      <c r="F108" s="41"/>
      <c r="G108" s="61"/>
    </row>
    <row r="109" spans="1:7" s="8" customFormat="1" hidden="1" outlineLevel="1">
      <c r="A109" s="36"/>
      <c r="B109" s="37" t="s">
        <v>277</v>
      </c>
      <c r="C109" s="36" t="s">
        <v>205</v>
      </c>
      <c r="D109" s="41"/>
      <c r="E109" s="41"/>
      <c r="F109" s="41"/>
      <c r="G109" s="61"/>
    </row>
    <row r="110" spans="1:7" s="8" customFormat="1" hidden="1" outlineLevel="1">
      <c r="A110" s="36"/>
      <c r="B110" s="37" t="s">
        <v>278</v>
      </c>
      <c r="C110" s="36" t="s">
        <v>205</v>
      </c>
      <c r="D110" s="41"/>
      <c r="E110" s="41"/>
      <c r="F110" s="41"/>
      <c r="G110" s="61"/>
    </row>
    <row r="111" spans="1:7" s="8" customFormat="1" hidden="1" outlineLevel="1">
      <c r="A111" s="36" t="s">
        <v>75</v>
      </c>
      <c r="B111" s="37" t="s">
        <v>279</v>
      </c>
      <c r="C111" s="36"/>
      <c r="D111" s="41"/>
      <c r="E111" s="41"/>
      <c r="F111" s="41"/>
      <c r="G111" s="61"/>
    </row>
    <row r="112" spans="1:7" s="8" customFormat="1" hidden="1" outlineLevel="1">
      <c r="A112" s="36"/>
      <c r="B112" s="37" t="s">
        <v>216</v>
      </c>
      <c r="C112" s="36"/>
      <c r="D112" s="41"/>
      <c r="E112" s="41"/>
      <c r="F112" s="41"/>
      <c r="G112" s="61"/>
    </row>
    <row r="113" spans="1:7" s="8" customFormat="1" ht="25.5" hidden="1" outlineLevel="1">
      <c r="A113" s="36" t="s">
        <v>192</v>
      </c>
      <c r="B113" s="37" t="s">
        <v>280</v>
      </c>
      <c r="C113" s="36" t="s">
        <v>281</v>
      </c>
      <c r="D113" s="41"/>
      <c r="E113" s="41"/>
      <c r="F113" s="41"/>
      <c r="G113" s="61"/>
    </row>
    <row r="114" spans="1:7" s="8" customFormat="1" ht="38.25" hidden="1" outlineLevel="1">
      <c r="A114" s="36" t="s">
        <v>282</v>
      </c>
      <c r="B114" s="37" t="s">
        <v>283</v>
      </c>
      <c r="C114" s="36" t="s">
        <v>281</v>
      </c>
      <c r="D114" s="41"/>
      <c r="E114" s="41"/>
      <c r="F114" s="41"/>
      <c r="G114" s="61"/>
    </row>
    <row r="115" spans="1:7" s="8" customFormat="1" hidden="1" outlineLevel="1">
      <c r="A115" s="36"/>
      <c r="B115" s="37" t="s">
        <v>273</v>
      </c>
      <c r="C115" s="36" t="s">
        <v>281</v>
      </c>
      <c r="D115" s="41"/>
      <c r="E115" s="41"/>
      <c r="F115" s="41"/>
      <c r="G115" s="61"/>
    </row>
    <row r="116" spans="1:7" s="8" customFormat="1" hidden="1" outlineLevel="1">
      <c r="A116" s="36"/>
      <c r="B116" s="37" t="s">
        <v>274</v>
      </c>
      <c r="C116" s="36" t="s">
        <v>281</v>
      </c>
      <c r="D116" s="41"/>
      <c r="E116" s="41"/>
      <c r="F116" s="41"/>
      <c r="G116" s="61"/>
    </row>
    <row r="117" spans="1:7" s="8" customFormat="1" hidden="1" outlineLevel="1">
      <c r="A117" s="36"/>
      <c r="B117" s="37" t="s">
        <v>275</v>
      </c>
      <c r="C117" s="36" t="s">
        <v>281</v>
      </c>
      <c r="D117" s="41"/>
      <c r="E117" s="41"/>
      <c r="F117" s="41"/>
      <c r="G117" s="61"/>
    </row>
    <row r="118" spans="1:7" s="8" customFormat="1" ht="38.25" hidden="1" outlineLevel="1">
      <c r="A118" s="36" t="s">
        <v>284</v>
      </c>
      <c r="B118" s="37" t="s">
        <v>285</v>
      </c>
      <c r="C118" s="36" t="s">
        <v>281</v>
      </c>
      <c r="D118" s="41"/>
      <c r="E118" s="41"/>
      <c r="F118" s="41"/>
      <c r="G118" s="61"/>
    </row>
    <row r="119" spans="1:7" s="8" customFormat="1" hidden="1" outlineLevel="1">
      <c r="A119" s="36" t="s">
        <v>76</v>
      </c>
      <c r="B119" s="37" t="s">
        <v>286</v>
      </c>
      <c r="C119" s="36"/>
      <c r="D119" s="41"/>
      <c r="E119" s="41"/>
      <c r="F119" s="41"/>
      <c r="G119" s="61"/>
    </row>
    <row r="120" spans="1:7" s="8" customFormat="1" hidden="1" outlineLevel="1">
      <c r="A120" s="36"/>
      <c r="B120" s="37" t="s">
        <v>216</v>
      </c>
      <c r="C120" s="36"/>
      <c r="D120" s="41"/>
      <c r="E120" s="41"/>
      <c r="F120" s="41"/>
      <c r="G120" s="61"/>
    </row>
    <row r="121" spans="1:7" s="8" customFormat="1" ht="25.5" hidden="1" outlineLevel="1">
      <c r="A121" s="36" t="s">
        <v>196</v>
      </c>
      <c r="B121" s="37" t="s">
        <v>287</v>
      </c>
      <c r="C121" s="36" t="s">
        <v>288</v>
      </c>
      <c r="D121" s="41"/>
      <c r="E121" s="41"/>
      <c r="F121" s="41"/>
      <c r="G121" s="61"/>
    </row>
    <row r="122" spans="1:7" s="8" customFormat="1" ht="38.25" hidden="1" outlineLevel="1">
      <c r="A122" s="36" t="s">
        <v>198</v>
      </c>
      <c r="B122" s="37" t="s">
        <v>289</v>
      </c>
      <c r="C122" s="36" t="s">
        <v>288</v>
      </c>
      <c r="D122" s="41"/>
      <c r="E122" s="41"/>
      <c r="F122" s="41"/>
      <c r="G122" s="61"/>
    </row>
    <row r="123" spans="1:7" s="8" customFormat="1" hidden="1" outlineLevel="1">
      <c r="A123" s="36"/>
      <c r="B123" s="37" t="s">
        <v>273</v>
      </c>
      <c r="C123" s="36" t="s">
        <v>288</v>
      </c>
      <c r="D123" s="41"/>
      <c r="E123" s="41"/>
      <c r="F123" s="41"/>
      <c r="G123" s="61"/>
    </row>
    <row r="124" spans="1:7" s="8" customFormat="1" hidden="1" outlineLevel="1">
      <c r="A124" s="36"/>
      <c r="B124" s="37" t="s">
        <v>274</v>
      </c>
      <c r="C124" s="36" t="s">
        <v>288</v>
      </c>
      <c r="D124" s="41"/>
      <c r="E124" s="41"/>
      <c r="F124" s="41"/>
      <c r="G124" s="61"/>
    </row>
    <row r="125" spans="1:7" s="8" customFormat="1" hidden="1" outlineLevel="1">
      <c r="A125" s="36"/>
      <c r="B125" s="37" t="s">
        <v>275</v>
      </c>
      <c r="C125" s="36" t="s">
        <v>288</v>
      </c>
      <c r="D125" s="41"/>
      <c r="E125" s="41"/>
      <c r="F125" s="41"/>
      <c r="G125" s="61"/>
    </row>
    <row r="126" spans="1:7" s="8" customFormat="1" hidden="1" outlineLevel="1">
      <c r="A126" s="36" t="s">
        <v>78</v>
      </c>
      <c r="B126" s="37" t="s">
        <v>290</v>
      </c>
      <c r="C126" s="36" t="s">
        <v>288</v>
      </c>
      <c r="D126" s="41"/>
      <c r="E126" s="41"/>
      <c r="F126" s="41"/>
      <c r="G126" s="61"/>
    </row>
    <row r="127" spans="1:7" s="8" customFormat="1" hidden="1" outlineLevel="1">
      <c r="A127" s="36" t="s">
        <v>80</v>
      </c>
      <c r="B127" s="37" t="s">
        <v>291</v>
      </c>
      <c r="C127" s="36" t="s">
        <v>86</v>
      </c>
      <c r="D127" s="41"/>
      <c r="E127" s="41"/>
      <c r="F127" s="41"/>
      <c r="G127" s="61"/>
    </row>
    <row r="128" spans="1:7" s="8" customFormat="1" ht="25.5" hidden="1" outlineLevel="1">
      <c r="A128" s="36" t="s">
        <v>83</v>
      </c>
      <c r="B128" s="37" t="s">
        <v>11</v>
      </c>
      <c r="C128" s="36"/>
      <c r="D128" s="41"/>
      <c r="E128" s="41"/>
      <c r="F128" s="41"/>
      <c r="G128" s="61"/>
    </row>
    <row r="129" spans="1:7" s="8" customFormat="1" hidden="1" outlineLevel="1">
      <c r="A129" s="36" t="s">
        <v>292</v>
      </c>
      <c r="B129" s="37" t="s">
        <v>230</v>
      </c>
      <c r="C129" s="36" t="s">
        <v>231</v>
      </c>
      <c r="D129" s="41"/>
      <c r="E129" s="41"/>
      <c r="F129" s="41"/>
      <c r="G129" s="61"/>
    </row>
    <row r="130" spans="1:7" s="8" customFormat="1" ht="25.5" hidden="1" outlineLevel="1">
      <c r="A130" s="36" t="s">
        <v>293</v>
      </c>
      <c r="B130" s="37" t="s">
        <v>233</v>
      </c>
      <c r="C130" s="73" t="s">
        <v>234</v>
      </c>
      <c r="D130" s="41"/>
      <c r="E130" s="41"/>
      <c r="F130" s="41"/>
      <c r="G130" s="61"/>
    </row>
    <row r="131" spans="1:7" s="8" customFormat="1" ht="25.5" hidden="1" outlineLevel="1">
      <c r="A131" s="36" t="s">
        <v>294</v>
      </c>
      <c r="B131" s="37" t="s">
        <v>236</v>
      </c>
      <c r="C131" s="36"/>
      <c r="D131" s="41"/>
      <c r="E131" s="41"/>
      <c r="F131" s="41"/>
      <c r="G131" s="61"/>
    </row>
    <row r="132" spans="1:7" s="8" customFormat="1" hidden="1" outlineLevel="1">
      <c r="A132" s="36" t="s">
        <v>85</v>
      </c>
      <c r="B132" s="37" t="s">
        <v>295</v>
      </c>
      <c r="C132" s="36" t="s">
        <v>86</v>
      </c>
      <c r="D132" s="41"/>
      <c r="E132" s="41"/>
      <c r="F132" s="41"/>
      <c r="G132" s="61"/>
    </row>
    <row r="133" spans="1:7" s="8" customFormat="1" hidden="1" outlineLevel="1">
      <c r="A133" s="36" t="s">
        <v>90</v>
      </c>
      <c r="B133" s="37" t="s">
        <v>296</v>
      </c>
      <c r="C133" s="36" t="s">
        <v>86</v>
      </c>
      <c r="D133" s="41"/>
      <c r="E133" s="41"/>
      <c r="F133" s="41"/>
      <c r="G133" s="61"/>
    </row>
    <row r="134" spans="1:7" s="8" customFormat="1" hidden="1" outlineLevel="1">
      <c r="A134" s="36" t="s">
        <v>100</v>
      </c>
      <c r="B134" s="37" t="s">
        <v>297</v>
      </c>
      <c r="C134" s="36" t="s">
        <v>86</v>
      </c>
      <c r="D134" s="41"/>
      <c r="E134" s="41"/>
      <c r="F134" s="41"/>
      <c r="G134" s="61"/>
    </row>
    <row r="135" spans="1:7" s="8" customFormat="1" hidden="1" outlineLevel="1">
      <c r="A135" s="36" t="s">
        <v>101</v>
      </c>
      <c r="B135" s="37" t="s">
        <v>190</v>
      </c>
      <c r="C135" s="36" t="s">
        <v>86</v>
      </c>
      <c r="D135" s="41"/>
      <c r="E135" s="41"/>
      <c r="F135" s="41"/>
      <c r="G135" s="61"/>
    </row>
    <row r="136" spans="1:7" s="8" customFormat="1" ht="25.5" hidden="1" outlineLevel="1">
      <c r="A136" s="36" t="s">
        <v>110</v>
      </c>
      <c r="B136" s="37" t="s">
        <v>298</v>
      </c>
      <c r="C136" s="36" t="s">
        <v>299</v>
      </c>
      <c r="D136" s="41"/>
      <c r="E136" s="41"/>
      <c r="F136" s="41"/>
      <c r="G136" s="61"/>
    </row>
    <row r="137" spans="1:7" s="8" customFormat="1" ht="38.25" hidden="1" outlineLevel="1">
      <c r="A137" s="36" t="s">
        <v>115</v>
      </c>
      <c r="B137" s="37" t="s">
        <v>12</v>
      </c>
      <c r="C137" s="36"/>
      <c r="D137" s="41"/>
      <c r="E137" s="41"/>
      <c r="F137" s="41"/>
      <c r="G137" s="61"/>
    </row>
    <row r="138" spans="1:7" s="8" customFormat="1" ht="26.25" customHeight="1" collapsed="1">
      <c r="A138" s="115" t="s">
        <v>300</v>
      </c>
      <c r="B138" s="116"/>
      <c r="C138" s="116"/>
      <c r="D138" s="116"/>
      <c r="E138" s="116"/>
      <c r="F138" s="117"/>
      <c r="G138" s="61"/>
    </row>
    <row r="139" spans="1:7">
      <c r="A139" s="36" t="s">
        <v>74</v>
      </c>
      <c r="B139" s="37" t="s">
        <v>30</v>
      </c>
      <c r="C139" s="36" t="s">
        <v>32</v>
      </c>
      <c r="D139" s="29">
        <f>[25]Год!$H$11</f>
        <v>247</v>
      </c>
      <c r="E139" s="29">
        <f>'[26]0.1'!$I$11</f>
        <v>247</v>
      </c>
      <c r="F139" s="29">
        <f>'[26]0.1'!$L$11</f>
        <v>247</v>
      </c>
    </row>
    <row r="140" spans="1:7" ht="38.25">
      <c r="A140" s="36" t="s">
        <v>75</v>
      </c>
      <c r="B140" s="37" t="s">
        <v>31</v>
      </c>
      <c r="C140" s="36" t="s">
        <v>32</v>
      </c>
      <c r="D140" s="29">
        <f>[25]Год!$H$12-[25]Год!$H$14</f>
        <v>236.04562505680363</v>
      </c>
      <c r="E140" s="29">
        <f>'[26]0.1'!$I$12</f>
        <v>235.82102499999999</v>
      </c>
      <c r="F140" s="29">
        <f>'[26]0.1'!$L$12</f>
        <v>235.95235397745822</v>
      </c>
    </row>
    <row r="141" spans="1:7">
      <c r="A141" s="36" t="s">
        <v>76</v>
      </c>
      <c r="B141" s="37" t="s">
        <v>77</v>
      </c>
      <c r="C141" s="36" t="s">
        <v>138</v>
      </c>
      <c r="D141" s="29">
        <f>'[5]ЧТЭЦ-4 Б1'!$E$7</f>
        <v>1723.1979999999999</v>
      </c>
      <c r="E141" s="29">
        <f>'[26]0.1'!$I$13</f>
        <v>1490.3178</v>
      </c>
      <c r="F141" s="29">
        <f>'[26]0.1'!$L$13</f>
        <v>1486.7665584510144</v>
      </c>
    </row>
    <row r="142" spans="1:7">
      <c r="A142" s="36" t="s">
        <v>78</v>
      </c>
      <c r="B142" s="37" t="s">
        <v>79</v>
      </c>
      <c r="C142" s="36" t="s">
        <v>138</v>
      </c>
      <c r="D142" s="29">
        <f>'[5]ЧТЭЦ-4 Б1'!$E$22</f>
        <v>1627.4739999999997</v>
      </c>
      <c r="E142" s="29">
        <f>'[26]0.1'!$I$15</f>
        <v>1437.8735000000001</v>
      </c>
      <c r="F142" s="29">
        <f>'[26]0.1'!$L$15</f>
        <v>1389.9940000000001</v>
      </c>
    </row>
    <row r="143" spans="1:7">
      <c r="A143" s="36" t="s">
        <v>80</v>
      </c>
      <c r="B143" s="37" t="s">
        <v>81</v>
      </c>
      <c r="C143" s="36" t="s">
        <v>82</v>
      </c>
      <c r="D143" s="29">
        <f>'[5]ЧТЭЦ-4 Б1'!$E$23</f>
        <v>546.48900000000003</v>
      </c>
      <c r="E143" s="29">
        <f>'[26]0.1'!$I$16</f>
        <v>825.18</v>
      </c>
      <c r="F143" s="29">
        <f>'[26]0.1'!$L$16</f>
        <v>690.47699592019273</v>
      </c>
    </row>
    <row r="144" spans="1:7">
      <c r="A144" s="36" t="s">
        <v>83</v>
      </c>
      <c r="B144" s="37" t="s">
        <v>84</v>
      </c>
      <c r="C144" s="36" t="s">
        <v>82</v>
      </c>
      <c r="D144" s="29">
        <f>'[5]ЧТЭЦ-4 Б1'!$E$26</f>
        <v>545.2940000000001</v>
      </c>
      <c r="E144" s="29">
        <f>'[26]0.1'!$I$17</f>
        <v>821.7879999999999</v>
      </c>
      <c r="F144" s="29">
        <f>'[26]0.1'!$L$17</f>
        <v>688.95499592019269</v>
      </c>
    </row>
    <row r="145" spans="1:8">
      <c r="A145" s="36" t="s">
        <v>85</v>
      </c>
      <c r="B145" s="37" t="s">
        <v>10</v>
      </c>
      <c r="C145" s="36" t="s">
        <v>86</v>
      </c>
      <c r="D145" s="40"/>
      <c r="E145" s="29">
        <f>'[26]0.1'!$I$43</f>
        <v>1290396.9835719601</v>
      </c>
      <c r="F145" s="29">
        <f>'[26]0.1'!$L$43</f>
        <v>1169406.7931696421</v>
      </c>
    </row>
    <row r="146" spans="1:8">
      <c r="A146" s="36"/>
      <c r="B146" s="37" t="s">
        <v>216</v>
      </c>
      <c r="C146" s="36"/>
      <c r="D146" s="40"/>
      <c r="E146" s="40"/>
      <c r="F146" s="40"/>
    </row>
    <row r="147" spans="1:8">
      <c r="A147" s="36" t="s">
        <v>87</v>
      </c>
      <c r="B147" s="38" t="s">
        <v>13</v>
      </c>
      <c r="C147" s="36" t="s">
        <v>86</v>
      </c>
      <c r="D147" s="40"/>
      <c r="E147" s="29">
        <f>'[26]0.1'!$G$43</f>
        <v>1290396.9835719601</v>
      </c>
      <c r="F147" s="29">
        <f>'[26]0.1'!$J$43</f>
        <v>1169406.7931696421</v>
      </c>
    </row>
    <row r="148" spans="1:8">
      <c r="A148" s="36" t="s">
        <v>88</v>
      </c>
      <c r="B148" s="38" t="s">
        <v>14</v>
      </c>
      <c r="C148" s="36" t="s">
        <v>86</v>
      </c>
      <c r="D148" s="40"/>
      <c r="E148" s="29">
        <f>'[26]0.1'!$H$43</f>
        <v>0</v>
      </c>
      <c r="F148" s="29">
        <f>'[26]0.1'!$K$43</f>
        <v>0</v>
      </c>
    </row>
    <row r="149" spans="1:8" ht="25.5">
      <c r="A149" s="36" t="s">
        <v>89</v>
      </c>
      <c r="B149" s="38" t="s">
        <v>15</v>
      </c>
      <c r="C149" s="36" t="s">
        <v>86</v>
      </c>
      <c r="D149" s="41"/>
      <c r="E149" s="41"/>
      <c r="F149" s="41"/>
    </row>
    <row r="150" spans="1:8">
      <c r="A150" s="36" t="s">
        <v>90</v>
      </c>
      <c r="B150" s="37" t="s">
        <v>91</v>
      </c>
      <c r="C150" s="36" t="s">
        <v>86</v>
      </c>
      <c r="D150" s="29">
        <f>'[5]ЧТЭЦ-4 Б1'!$E$237</f>
        <v>1515446.6356799996</v>
      </c>
      <c r="E150" s="29">
        <f>'[26]0.1'!$I$31</f>
        <v>1669086.7642659561</v>
      </c>
      <c r="F150" s="29">
        <f>'[26]0.1'!$L$31</f>
        <v>1580550.8662609993</v>
      </c>
      <c r="G150" s="47"/>
      <c r="H150" s="47"/>
    </row>
    <row r="151" spans="1:8">
      <c r="A151" s="36"/>
      <c r="B151" s="37" t="s">
        <v>216</v>
      </c>
      <c r="C151" s="36"/>
      <c r="D151" s="40"/>
      <c r="E151" s="40"/>
      <c r="F151" s="40"/>
    </row>
    <row r="152" spans="1:8">
      <c r="A152" s="36" t="s">
        <v>92</v>
      </c>
      <c r="B152" s="38" t="s">
        <v>93</v>
      </c>
      <c r="C152" s="36" t="s">
        <v>86</v>
      </c>
      <c r="D152" s="29">
        <f>'[5]ЧТЭЦ-4 Б1'!$E$257</f>
        <v>1207203.1880000001</v>
      </c>
      <c r="E152" s="29">
        <f>'[26]0.1'!$I$32</f>
        <v>1288717.1972880354</v>
      </c>
      <c r="F152" s="29">
        <f>'[26]0.1'!$L$32</f>
        <v>1167725.2312482141</v>
      </c>
      <c r="G152" s="47"/>
      <c r="H152" s="47"/>
    </row>
    <row r="153" spans="1:8" ht="25.5">
      <c r="A153" s="36"/>
      <c r="B153" s="38" t="s">
        <v>94</v>
      </c>
      <c r="C153" s="36" t="s">
        <v>33</v>
      </c>
      <c r="D153" s="29">
        <f>'[5]ЧТЭЦ-4 Б1'!$E$33</f>
        <v>213.18496138945312</v>
      </c>
      <c r="E153" s="29">
        <f>'[26]4'!$L$24</f>
        <v>242.20000000000002</v>
      </c>
      <c r="F153" s="29">
        <f>'[26]4'!$M$24</f>
        <v>219.3</v>
      </c>
      <c r="G153" s="47"/>
      <c r="H153" s="47"/>
    </row>
    <row r="154" spans="1:8">
      <c r="A154" s="36" t="s">
        <v>95</v>
      </c>
      <c r="B154" s="38" t="s">
        <v>96</v>
      </c>
      <c r="C154" s="36" t="s">
        <v>86</v>
      </c>
      <c r="D154" s="29">
        <f>'[5]ЧТЭЦ-4 Б1'!$E$256</f>
        <v>308243.44768000004</v>
      </c>
      <c r="E154" s="29">
        <f>'[26]0.1'!$I$33</f>
        <v>380369.56697792071</v>
      </c>
      <c r="F154" s="29">
        <f>'[26]0.1'!$L$33</f>
        <v>412825.63501278521</v>
      </c>
    </row>
    <row r="155" spans="1:8">
      <c r="A155" s="36"/>
      <c r="B155" s="38" t="s">
        <v>97</v>
      </c>
      <c r="C155" s="36" t="s">
        <v>98</v>
      </c>
      <c r="D155" s="29">
        <f>'[5]ЧТЭЦ-4 Б1'!$E$38</f>
        <v>163.49825888535725</v>
      </c>
      <c r="E155" s="29">
        <f>'[26]4'!$L$28</f>
        <v>124.5644926049244</v>
      </c>
      <c r="F155" s="29">
        <f>'[26]4'!$M$28</f>
        <v>156.9</v>
      </c>
    </row>
    <row r="156" spans="1:8" ht="25.5">
      <c r="A156" s="36"/>
      <c r="B156" s="9" t="s">
        <v>99</v>
      </c>
      <c r="C156" s="36" t="s">
        <v>29</v>
      </c>
      <c r="D156" s="54" t="s">
        <v>171</v>
      </c>
      <c r="E156" s="66" t="s">
        <v>178</v>
      </c>
      <c r="F156" s="71" t="s">
        <v>178</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4494662.0938499998</v>
      </c>
      <c r="E162" s="41"/>
      <c r="F162" s="41"/>
      <c r="G162" s="47"/>
    </row>
    <row r="163" spans="1:7">
      <c r="A163" s="36"/>
      <c r="B163" s="37" t="s">
        <v>216</v>
      </c>
      <c r="C163" s="36"/>
      <c r="D163" s="40"/>
      <c r="E163" s="41"/>
      <c r="F163" s="41"/>
    </row>
    <row r="164" spans="1:7">
      <c r="A164" s="36" t="s">
        <v>112</v>
      </c>
      <c r="B164" s="38" t="s">
        <v>17</v>
      </c>
      <c r="C164" s="36" t="s">
        <v>86</v>
      </c>
      <c r="D164" s="29">
        <v>1521292.8602799999</v>
      </c>
      <c r="E164" s="41"/>
      <c r="F164" s="41"/>
    </row>
    <row r="165" spans="1:7">
      <c r="A165" s="36" t="s">
        <v>113</v>
      </c>
      <c r="B165" s="38" t="s">
        <v>18</v>
      </c>
      <c r="C165" s="36" t="s">
        <v>86</v>
      </c>
      <c r="D165" s="29">
        <v>1793608.0877799999</v>
      </c>
      <c r="E165" s="41"/>
      <c r="F165" s="41"/>
    </row>
    <row r="166" spans="1:7" ht="25.5">
      <c r="A166" s="36" t="s">
        <v>114</v>
      </c>
      <c r="B166" s="38" t="s">
        <v>19</v>
      </c>
      <c r="C166" s="36" t="s">
        <v>86</v>
      </c>
      <c r="D166" s="29">
        <v>761330.03589000006</v>
      </c>
      <c r="E166" s="41"/>
      <c r="F166" s="41"/>
    </row>
    <row r="167" spans="1:7">
      <c r="A167" s="36" t="s">
        <v>157</v>
      </c>
      <c r="B167" s="38" t="s">
        <v>158</v>
      </c>
      <c r="C167" s="36" t="s">
        <v>86</v>
      </c>
      <c r="D167" s="29">
        <v>418431.10989999992</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Титульный!$C$16</f>
        <v>Челябинская ТЭЦ-4 (БЛ 1)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56"/>
    </row>
    <row r="8" spans="1:11" s="3" customFormat="1">
      <c r="A8" s="123"/>
      <c r="B8" s="123"/>
      <c r="C8" s="123"/>
      <c r="D8" s="42">
        <f>Титульный!$B$5-2</f>
        <v>2018</v>
      </c>
      <c r="E8" s="43" t="s">
        <v>60</v>
      </c>
      <c r="F8" s="42">
        <f>Титульный!$B$5-1</f>
        <v>2019</v>
      </c>
      <c r="G8" s="43" t="s">
        <v>60</v>
      </c>
      <c r="H8" s="42">
        <f>Титульный!$B$5</f>
        <v>2020</v>
      </c>
      <c r="I8" s="43" t="s">
        <v>60</v>
      </c>
      <c r="K8" s="56"/>
    </row>
    <row r="9" spans="1:11" s="3" customFormat="1">
      <c r="A9" s="123"/>
      <c r="B9" s="123"/>
      <c r="C9" s="123"/>
      <c r="D9" s="55" t="s">
        <v>244</v>
      </c>
      <c r="E9" s="55" t="s">
        <v>245</v>
      </c>
      <c r="F9" s="55" t="s">
        <v>244</v>
      </c>
      <c r="G9" s="55" t="s">
        <v>245</v>
      </c>
      <c r="H9" s="55" t="s">
        <v>244</v>
      </c>
      <c r="I9" s="55"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4" t="s">
        <v>140</v>
      </c>
      <c r="B28" s="37" t="s">
        <v>141</v>
      </c>
      <c r="C28" s="73" t="s">
        <v>325</v>
      </c>
      <c r="D28" s="29">
        <f>'[7]Утв. тарифы на ЭЭ и ЭМ'!$D$19</f>
        <v>855.9</v>
      </c>
      <c r="E28" s="29">
        <f>'[7]Утв. тарифы на ЭЭ и ЭМ'!$E$19</f>
        <v>885.01</v>
      </c>
      <c r="F28" s="29">
        <f>E28</f>
        <v>885.01</v>
      </c>
      <c r="G28" s="29">
        <f>'[26]0.1'!$G$20</f>
        <v>897.43428999279843</v>
      </c>
      <c r="H28" s="124">
        <f>'[26]0.1'!$L$20</f>
        <v>841.30348272700598</v>
      </c>
      <c r="I28" s="125"/>
      <c r="K28" s="64" t="b">
        <f>ROUND([9]Лист1!$D$104,1)=ROUND(H28,1)</f>
        <v>1</v>
      </c>
    </row>
    <row r="29" spans="1:11" ht="12.75" customHeight="1">
      <c r="A29" s="54"/>
      <c r="B29" s="45" t="s">
        <v>153</v>
      </c>
      <c r="C29" s="73" t="s">
        <v>325</v>
      </c>
      <c r="D29" s="29">
        <f>('[5]ЧТЭЦ-4 Б1'!$F$257+'[5]ЧТЭЦ-4 Б1'!$G$257+'[5]ЧТЭЦ-4 Б1'!$H$257+'[5]ЧТЭЦ-4 Б1'!$J$257+'[5]ЧТЭЦ-4 Б1'!$K$257+'[5]ЧТЭЦ-4 Б1'!$L$257)/('[5]ЧТЭЦ-4 Б1'!$F$22+'[5]ЧТЭЦ-4 Б1'!$G$22+'[5]ЧТЭЦ-4 Б1'!$H$22+'[5]ЧТЭЦ-4 Б1'!$J$22+'[5]ЧТЭЦ-4 Б1'!$K$22+'[5]ЧТЭЦ-4 Б1'!$L$22)</f>
        <v>719.7768131228753</v>
      </c>
      <c r="E29" s="29">
        <f>('[5]ЧТЭЦ-4 Б1'!$N$257+'[5]ЧТЭЦ-4 Б1'!$O$257+'[5]ЧТЭЦ-4 Б1'!$P$257+'[5]ЧТЭЦ-4 Б1'!$R$257+'[5]ЧТЭЦ-4 Б1'!$S$257+'[5]ЧТЭЦ-4 Б1'!$T$257)/('[5]ЧТЭЦ-4 Б1'!$N$22+'[5]ЧТЭЦ-4 Б1'!$O$22+'[5]ЧТЭЦ-4 Б1'!$P$22+'[5]ЧТЭЦ-4 Б1'!$R$22+'[5]ЧТЭЦ-4 Б1'!$S$22+'[5]ЧТЭЦ-4 Б1'!$T$22)</f>
        <v>762.44969676553058</v>
      </c>
      <c r="F29" s="29">
        <f>'[26]2.2'!$G$170</f>
        <v>883.89156464772998</v>
      </c>
      <c r="G29" s="29">
        <f>'[26]2.1'!$G$170</f>
        <v>896.26604655279846</v>
      </c>
      <c r="H29" s="124">
        <f>'[26]2'!$G$170</f>
        <v>840.09372072700603</v>
      </c>
      <c r="I29" s="125"/>
    </row>
    <row r="30" spans="1:11" ht="25.5">
      <c r="A30" s="54" t="s">
        <v>142</v>
      </c>
      <c r="B30" s="37" t="s">
        <v>143</v>
      </c>
      <c r="C30" s="73" t="s">
        <v>326</v>
      </c>
      <c r="D30" s="44"/>
      <c r="E30" s="44"/>
      <c r="F30" s="44"/>
      <c r="G30" s="44"/>
      <c r="H30" s="44"/>
      <c r="I30" s="44"/>
    </row>
    <row r="31" spans="1:11" ht="27.75" customHeight="1">
      <c r="A31" s="54" t="s">
        <v>144</v>
      </c>
      <c r="B31" s="37" t="s">
        <v>156</v>
      </c>
      <c r="C31" s="36" t="s">
        <v>323</v>
      </c>
      <c r="D31" s="44"/>
      <c r="E31" s="44"/>
      <c r="F31" s="44"/>
      <c r="G31" s="44"/>
      <c r="H31" s="44"/>
      <c r="I31" s="44"/>
    </row>
    <row r="32" spans="1:11" ht="26.25" customHeight="1">
      <c r="A32" s="54" t="s">
        <v>145</v>
      </c>
      <c r="B32" s="46" t="s">
        <v>41</v>
      </c>
      <c r="C32" s="36" t="s">
        <v>323</v>
      </c>
      <c r="D32" s="29">
        <f>'ЧТЭЦ-1 ДМ_П5'!D32</f>
        <v>641.62</v>
      </c>
      <c r="E32" s="29">
        <f>'ЧТЭЦ-1 ДМ_П5'!E32</f>
        <v>641.62</v>
      </c>
      <c r="F32" s="29">
        <f>'ЧТЭЦ-1 ДМ_П5'!F32</f>
        <v>641.62</v>
      </c>
      <c r="G32" s="29">
        <f>'ЧТЭЦ-1 ДМ_П5'!G32</f>
        <v>860.36</v>
      </c>
      <c r="H32" s="124">
        <f>'ЧТЭЦ-1 ДМ_П5'!H32:I32</f>
        <v>908.60730740006375</v>
      </c>
      <c r="I32" s="125"/>
    </row>
    <row r="33" spans="1:11" ht="12.75" customHeight="1">
      <c r="A33" s="54" t="s">
        <v>146</v>
      </c>
      <c r="B33" s="46" t="s">
        <v>42</v>
      </c>
      <c r="C33" s="36" t="s">
        <v>323</v>
      </c>
      <c r="D33" s="44"/>
      <c r="E33" s="44"/>
      <c r="F33" s="44"/>
      <c r="G33" s="44"/>
      <c r="H33" s="44"/>
      <c r="I33" s="44"/>
      <c r="K33" s="44"/>
    </row>
    <row r="34" spans="1:11" ht="12.75" customHeight="1">
      <c r="A34" s="54"/>
      <c r="B34" s="38" t="s">
        <v>43</v>
      </c>
      <c r="C34" s="36" t="s">
        <v>323</v>
      </c>
      <c r="D34" s="44"/>
      <c r="E34" s="44"/>
      <c r="F34" s="44"/>
      <c r="G34" s="44"/>
      <c r="H34" s="44"/>
      <c r="I34" s="44"/>
    </row>
    <row r="35" spans="1:11" ht="12.75" customHeight="1">
      <c r="A35" s="54"/>
      <c r="B35" s="38" t="s">
        <v>44</v>
      </c>
      <c r="C35" s="36" t="s">
        <v>323</v>
      </c>
      <c r="D35" s="44"/>
      <c r="E35" s="44"/>
      <c r="F35" s="44"/>
      <c r="G35" s="44"/>
      <c r="H35" s="44"/>
      <c r="I35" s="44"/>
    </row>
    <row r="36" spans="1:11" ht="12.75" customHeight="1">
      <c r="A36" s="54"/>
      <c r="B36" s="38" t="s">
        <v>45</v>
      </c>
      <c r="C36" s="36" t="s">
        <v>323</v>
      </c>
      <c r="D36" s="44"/>
      <c r="E36" s="44"/>
      <c r="F36" s="44"/>
      <c r="G36" s="44"/>
      <c r="H36" s="44"/>
      <c r="I36" s="44"/>
    </row>
    <row r="37" spans="1:11" ht="12.75" customHeight="1">
      <c r="A37" s="54"/>
      <c r="B37" s="38" t="s">
        <v>46</v>
      </c>
      <c r="C37" s="36" t="s">
        <v>323</v>
      </c>
      <c r="D37" s="44"/>
      <c r="E37" s="44"/>
      <c r="F37" s="44"/>
      <c r="G37" s="44"/>
      <c r="H37" s="44"/>
      <c r="I37" s="44"/>
    </row>
    <row r="38" spans="1:11" ht="12.75" customHeight="1">
      <c r="A38" s="54" t="s">
        <v>147</v>
      </c>
      <c r="B38" s="46" t="s">
        <v>47</v>
      </c>
      <c r="C38" s="36" t="s">
        <v>323</v>
      </c>
      <c r="D38" s="44"/>
      <c r="E38" s="44"/>
      <c r="F38" s="44"/>
      <c r="G38" s="44"/>
      <c r="H38" s="44"/>
      <c r="I38" s="44"/>
    </row>
    <row r="39" spans="1:11" ht="12.75" customHeight="1">
      <c r="A39" s="54" t="s">
        <v>148</v>
      </c>
      <c r="B39" s="37" t="s">
        <v>48</v>
      </c>
      <c r="C39" s="36" t="s">
        <v>29</v>
      </c>
      <c r="D39" s="44"/>
      <c r="E39" s="44"/>
      <c r="F39" s="44"/>
      <c r="G39" s="44"/>
      <c r="H39" s="44"/>
      <c r="I39" s="44"/>
    </row>
    <row r="40" spans="1:11" ht="25.5" customHeight="1">
      <c r="A40" s="54" t="s">
        <v>149</v>
      </c>
      <c r="B40" s="38" t="s">
        <v>49</v>
      </c>
      <c r="C40" s="54" t="s">
        <v>324</v>
      </c>
      <c r="D40" s="44"/>
      <c r="E40" s="44"/>
      <c r="F40" s="44"/>
      <c r="G40" s="44"/>
      <c r="H40" s="44"/>
      <c r="I40" s="44"/>
    </row>
    <row r="41" spans="1:11" ht="12.75" customHeight="1">
      <c r="A41" s="54" t="s">
        <v>150</v>
      </c>
      <c r="B41" s="46" t="s">
        <v>50</v>
      </c>
      <c r="C41" s="36" t="s">
        <v>323</v>
      </c>
      <c r="D41" s="44"/>
      <c r="E41" s="44"/>
      <c r="F41" s="44"/>
      <c r="G41" s="44"/>
      <c r="H41" s="44"/>
      <c r="I41" s="44"/>
    </row>
    <row r="42" spans="1:11" ht="25.5">
      <c r="A42" s="54" t="s">
        <v>151</v>
      </c>
      <c r="B42" s="37" t="s">
        <v>51</v>
      </c>
      <c r="C42" s="73" t="s">
        <v>327</v>
      </c>
      <c r="D42" s="44"/>
      <c r="E42" s="44"/>
      <c r="F42" s="44"/>
      <c r="G42" s="44"/>
      <c r="H42" s="44"/>
      <c r="I42" s="44"/>
    </row>
    <row r="43" spans="1:11" ht="25.5">
      <c r="A43" s="54"/>
      <c r="B43" s="38" t="s">
        <v>52</v>
      </c>
      <c r="C43" s="73" t="s">
        <v>327</v>
      </c>
      <c r="D43" s="29">
        <f>'ЧТЭЦ-1 ДМ_П5'!D43</f>
        <v>35.270000000000003</v>
      </c>
      <c r="E43" s="29">
        <f>'ЧТЭЦ-1 ДМ_П5'!E43</f>
        <v>35.270000000000003</v>
      </c>
      <c r="F43" s="29">
        <f>'ЧТЭЦ-1 ДМ_П5'!F43</f>
        <v>31.74</v>
      </c>
      <c r="G43" s="29">
        <f>'ЧТЭЦ-1 ДМ_П5'!G43</f>
        <v>31.74</v>
      </c>
      <c r="H43" s="124">
        <f>'ЧТЭЦ-1 ДМ_П5'!H43</f>
        <v>70.532130714247032</v>
      </c>
      <c r="I43" s="126"/>
    </row>
    <row r="44" spans="1:11" ht="25.5">
      <c r="A44" s="54"/>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7">
    <mergeCell ref="H7:I7"/>
    <mergeCell ref="H2:I2"/>
    <mergeCell ref="A46:I46"/>
    <mergeCell ref="A47:I47"/>
    <mergeCell ref="A48:I48"/>
    <mergeCell ref="A4:I4"/>
    <mergeCell ref="A5:I5"/>
    <mergeCell ref="A7:A9"/>
    <mergeCell ref="B7:B9"/>
    <mergeCell ref="C7:C9"/>
    <mergeCell ref="D7:E7"/>
    <mergeCell ref="F7:G7"/>
    <mergeCell ref="A49:I49"/>
    <mergeCell ref="H28:I28"/>
    <mergeCell ref="H29:I29"/>
    <mergeCell ref="H32:I32"/>
    <mergeCell ref="H43:I43"/>
  </mergeCells>
  <conditionalFormatting sqref="K28">
    <cfRule type="containsText" dxfId="23" priority="1" operator="containsText" text="ложь">
      <formula>NOT(ISERROR(SEARCH("ложь",K28)))</formula>
    </cfRule>
    <cfRule type="containsText" dxfId="22"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41"/>
  <sheetViews>
    <sheetView zoomScaleNormal="100" workbookViewId="0">
      <selection sqref="A1:C1"/>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111" t="s">
        <v>162</v>
      </c>
      <c r="B1" s="111"/>
      <c r="C1" s="111"/>
    </row>
    <row r="2" spans="1:4" ht="46.5" customHeight="1">
      <c r="A2" s="112"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12"/>
      <c r="C2" s="112"/>
    </row>
    <row r="3" spans="1:4">
      <c r="A3" s="14" t="s">
        <v>59</v>
      </c>
      <c r="B3" s="13">
        <f>Титульный!B5</f>
        <v>2020</v>
      </c>
      <c r="C3" s="13" t="s">
        <v>60</v>
      </c>
    </row>
    <row r="4" spans="1:4" ht="13.5" thickBot="1">
      <c r="A4" s="13"/>
      <c r="B4" s="14"/>
      <c r="C4" s="13"/>
    </row>
    <row r="5" spans="1:4" s="16" customFormat="1" ht="23.25" thickBot="1">
      <c r="A5" s="17">
        <v>1</v>
      </c>
      <c r="B5" s="18" t="s">
        <v>333</v>
      </c>
      <c r="C5" s="69" t="s">
        <v>168</v>
      </c>
      <c r="D5" s="19"/>
    </row>
    <row r="6" spans="1:4" s="16" customFormat="1" ht="11.25">
      <c r="A6" s="107">
        <v>2</v>
      </c>
      <c r="B6" s="104" t="s">
        <v>334</v>
      </c>
      <c r="C6" s="58" t="s">
        <v>336</v>
      </c>
    </row>
    <row r="7" spans="1:4" s="16" customFormat="1" ht="11.25">
      <c r="A7" s="108"/>
      <c r="B7" s="105"/>
      <c r="C7" s="58" t="s">
        <v>26</v>
      </c>
    </row>
    <row r="8" spans="1:4" s="16" customFormat="1" ht="11.25">
      <c r="A8" s="108"/>
      <c r="B8" s="105"/>
      <c r="C8" s="58" t="s">
        <v>28</v>
      </c>
    </row>
    <row r="9" spans="1:4" s="16" customFormat="1" ht="11.25">
      <c r="A9" s="108"/>
      <c r="B9" s="105"/>
      <c r="C9" s="58" t="s">
        <v>24</v>
      </c>
    </row>
    <row r="10" spans="1:4" s="16" customFormat="1" ht="11.25">
      <c r="A10" s="108"/>
      <c r="B10" s="105"/>
      <c r="C10" s="58" t="s">
        <v>21</v>
      </c>
    </row>
    <row r="11" spans="1:4" s="16" customFormat="1" ht="11.25">
      <c r="A11" s="108"/>
      <c r="B11" s="105"/>
      <c r="C11" s="58" t="s">
        <v>25</v>
      </c>
    </row>
    <row r="12" spans="1:4" s="16" customFormat="1" ht="11.25">
      <c r="A12" s="108"/>
      <c r="B12" s="105"/>
      <c r="C12" s="58" t="s">
        <v>38</v>
      </c>
    </row>
    <row r="13" spans="1:4" s="16" customFormat="1" ht="11.25" hidden="1">
      <c r="A13" s="108"/>
      <c r="B13" s="105"/>
      <c r="C13" s="57" t="s">
        <v>27</v>
      </c>
    </row>
    <row r="14" spans="1:4" s="16" customFormat="1" ht="11.25">
      <c r="A14" s="108"/>
      <c r="B14" s="105"/>
      <c r="C14" s="57" t="s">
        <v>173</v>
      </c>
    </row>
    <row r="15" spans="1:4" s="16" customFormat="1" ht="11.25">
      <c r="A15" s="108"/>
      <c r="B15" s="105"/>
      <c r="C15" s="57" t="s">
        <v>174</v>
      </c>
    </row>
    <row r="16" spans="1:4" s="16" customFormat="1" ht="11.25">
      <c r="A16" s="108"/>
      <c r="B16" s="105"/>
      <c r="C16" s="57" t="s">
        <v>175</v>
      </c>
    </row>
    <row r="17" spans="1:3" s="16" customFormat="1" ht="11.25">
      <c r="A17" s="108"/>
      <c r="B17" s="105"/>
      <c r="C17" s="58" t="s">
        <v>23</v>
      </c>
    </row>
    <row r="18" spans="1:3" s="16" customFormat="1" ht="11.25">
      <c r="A18" s="108"/>
      <c r="B18" s="105"/>
      <c r="C18" s="58" t="s">
        <v>39</v>
      </c>
    </row>
    <row r="19" spans="1:3" s="16" customFormat="1" ht="11.25">
      <c r="A19" s="108"/>
      <c r="B19" s="105"/>
      <c r="C19" s="58" t="s">
        <v>22</v>
      </c>
    </row>
    <row r="20" spans="1:3" s="16" customFormat="1" ht="11.25">
      <c r="A20" s="109"/>
      <c r="B20" s="105"/>
      <c r="C20" s="58" t="s">
        <v>61</v>
      </c>
    </row>
    <row r="21" spans="1:3" s="16" customFormat="1" ht="11.25">
      <c r="A21" s="109"/>
      <c r="B21" s="105"/>
      <c r="C21" s="58" t="s">
        <v>62</v>
      </c>
    </row>
    <row r="22" spans="1:3" s="16" customFormat="1" ht="12" thickBot="1">
      <c r="A22" s="110"/>
      <c r="B22" s="106"/>
      <c r="C22" s="59" t="s">
        <v>63</v>
      </c>
    </row>
    <row r="23" spans="1:3" s="16" customFormat="1" ht="11.25">
      <c r="A23" s="98">
        <v>3</v>
      </c>
      <c r="B23" s="101" t="s">
        <v>335</v>
      </c>
      <c r="C23" s="58" t="s">
        <v>336</v>
      </c>
    </row>
    <row r="24" spans="1:3" s="16" customFormat="1" ht="11.25">
      <c r="A24" s="99"/>
      <c r="B24" s="102"/>
      <c r="C24" s="58" t="s">
        <v>26</v>
      </c>
    </row>
    <row r="25" spans="1:3" s="16" customFormat="1" ht="11.25">
      <c r="A25" s="99"/>
      <c r="B25" s="102"/>
      <c r="C25" s="58" t="s">
        <v>28</v>
      </c>
    </row>
    <row r="26" spans="1:3" s="16" customFormat="1" ht="11.25">
      <c r="A26" s="99"/>
      <c r="B26" s="102"/>
      <c r="C26" s="58" t="s">
        <v>24</v>
      </c>
    </row>
    <row r="27" spans="1:3" s="16" customFormat="1" ht="11.25">
      <c r="A27" s="99"/>
      <c r="B27" s="102"/>
      <c r="C27" s="58" t="s">
        <v>21</v>
      </c>
    </row>
    <row r="28" spans="1:3" s="16" customFormat="1" ht="11.25">
      <c r="A28" s="99"/>
      <c r="B28" s="102"/>
      <c r="C28" s="58" t="s">
        <v>25</v>
      </c>
    </row>
    <row r="29" spans="1:3" s="16" customFormat="1" ht="11.25">
      <c r="A29" s="99"/>
      <c r="B29" s="102"/>
      <c r="C29" s="58" t="s">
        <v>38</v>
      </c>
    </row>
    <row r="30" spans="1:3" s="16" customFormat="1" ht="11.25" hidden="1">
      <c r="A30" s="99"/>
      <c r="B30" s="102"/>
      <c r="C30" s="57" t="s">
        <v>27</v>
      </c>
    </row>
    <row r="31" spans="1:3" s="16" customFormat="1" ht="11.25">
      <c r="A31" s="99"/>
      <c r="B31" s="102"/>
      <c r="C31" s="57" t="s">
        <v>173</v>
      </c>
    </row>
    <row r="32" spans="1:3" s="16" customFormat="1" ht="11.25">
      <c r="A32" s="99"/>
      <c r="B32" s="102"/>
      <c r="C32" s="57" t="s">
        <v>174</v>
      </c>
    </row>
    <row r="33" spans="1:3" s="16" customFormat="1" ht="11.25">
      <c r="A33" s="99"/>
      <c r="B33" s="102"/>
      <c r="C33" s="57" t="s">
        <v>175</v>
      </c>
    </row>
    <row r="34" spans="1:3" s="16" customFormat="1" ht="11.25">
      <c r="A34" s="99"/>
      <c r="B34" s="102"/>
      <c r="C34" s="58" t="s">
        <v>23</v>
      </c>
    </row>
    <row r="35" spans="1:3" s="16" customFormat="1" ht="11.25">
      <c r="A35" s="99"/>
      <c r="B35" s="102"/>
      <c r="C35" s="58" t="s">
        <v>39</v>
      </c>
    </row>
    <row r="36" spans="1:3" s="16" customFormat="1" ht="11.25">
      <c r="A36" s="99"/>
      <c r="B36" s="102"/>
      <c r="C36" s="58" t="s">
        <v>22</v>
      </c>
    </row>
    <row r="37" spans="1:3" s="16" customFormat="1" ht="11.25">
      <c r="A37" s="99"/>
      <c r="B37" s="102"/>
      <c r="C37" s="58" t="s">
        <v>61</v>
      </c>
    </row>
    <row r="38" spans="1:3" s="16" customFormat="1" ht="11.25">
      <c r="A38" s="99"/>
      <c r="B38" s="102"/>
      <c r="C38" s="58" t="s">
        <v>62</v>
      </c>
    </row>
    <row r="39" spans="1:3" s="16" customFormat="1" ht="12" thickBot="1">
      <c r="A39" s="100"/>
      <c r="B39" s="103"/>
      <c r="C39" s="59" t="s">
        <v>63</v>
      </c>
    </row>
    <row r="41" spans="1:3">
      <c r="C41" s="24"/>
    </row>
  </sheetData>
  <mergeCells count="6">
    <mergeCell ref="A23:A39"/>
    <mergeCell ref="B23:B39"/>
    <mergeCell ref="B6:B22"/>
    <mergeCell ref="A6:A22"/>
    <mergeCell ref="A1:C1"/>
    <mergeCell ref="A2:C2"/>
  </mergeCells>
  <hyperlinks>
    <hyperlink ref="C6" location="'АТЭЦ ДМ_П4'!A1" display="Аргаяшская ТЭЦ без ДПМ/НВ/ВР (ТГ-6)" xr:uid="{00000000-0004-0000-0100-000000000000}"/>
    <hyperlink ref="C7" location="'АТЭЦ НМ_П4'!A1" display="Аргаяшская ТЭЦ (ТГ 4)" xr:uid="{00000000-0004-0000-0100-000001000000}"/>
    <hyperlink ref="C8" location="'ЧТЭЦ-1 ДМ_П4'!A1" display="Челябинская ТЭЦ-1 без ДПМ/НВ" xr:uid="{00000000-0004-0000-0100-000002000000}"/>
    <hyperlink ref="C9" location="'ЧТЭЦ-1 НМ_П4'!A1" display="Челябинская ТЭЦ-1 (ТГ-10, ТГ-11) НВ" xr:uid="{00000000-0004-0000-0100-000003000000}"/>
    <hyperlink ref="C10" location="'ЧТЭЦ-2_П4'!A1" display="Челябинская ТЭЦ-2" xr:uid="{00000000-0004-0000-0100-000004000000}"/>
    <hyperlink ref="C11" location="'ЧТЭЦ-3 ДМ_П4'!A1" display="Челябинская ТЭЦ-3 без ДПМ/НВ" xr:uid="{00000000-0004-0000-0100-000005000000}"/>
    <hyperlink ref="C12" location="'ЧТЭЦ-3 НМ_П4'!A1" display="Челябинская ТЭЦ-3 (БЛ 3) ДПМ" xr:uid="{00000000-0004-0000-0100-000006000000}"/>
    <hyperlink ref="C13" location="'ЧГРЭС ДМ_П4'!A1" display="Челябинская ГРЭС без ДПМ/НВ" xr:uid="{00000000-0004-0000-0100-000007000000}"/>
    <hyperlink ref="C14" location="'ЧТЭЦ-4 Б1_П4'!Область_печати" display="Челябинская ТЭЦ-4 (БЛ 1) ДПМ" xr:uid="{00000000-0004-0000-0100-000008000000}"/>
    <hyperlink ref="C15" location="'ЧТЭЦ-4 Б2_П4'!Область_печати" display="Челябинская ТЭЦ-4 (БЛ 2) ДПМ" xr:uid="{00000000-0004-0000-0100-000009000000}"/>
    <hyperlink ref="C16" location="'ЧТЭЦ-4 Б3_П4'!Область_печати" display="Челябинская ТЭЦ-4 (БЛ 3) НВ" xr:uid="{00000000-0004-0000-0100-00000A000000}"/>
    <hyperlink ref="C17" location="'ТТЭЦ-1 ДМ_П4'!A1" display="Тюменская ТЭЦ-1 без ДПМ/НВ" xr:uid="{00000000-0004-0000-0100-00000B000000}"/>
    <hyperlink ref="C18" location="'ТТЭЦ-1 НМ_П4'!A1" display="Тюменская ТЭЦ-1 (БЛ 2) ДПМ" xr:uid="{00000000-0004-0000-0100-00000C000000}"/>
    <hyperlink ref="C19" location="'ТТЭЦ-2_П4'!A1" display="Тюменская ТЭЦ-2" xr:uid="{00000000-0004-0000-0100-00000D000000}"/>
    <hyperlink ref="C20" location="'НГРЭС Б1_П4'!A1" display="Няганская ГРЭС (БЛ 1) ДПМ" xr:uid="{00000000-0004-0000-0100-00000E000000}"/>
    <hyperlink ref="C21" location="'НГРЭС Б2_П4'!A1" display="Няганская ГРЭС (БЛ 2) ДПМ" xr:uid="{00000000-0004-0000-0100-00000F000000}"/>
    <hyperlink ref="C22" location="'НГРЭС Б3_П4'!A1" display="Няганская ГРЭС (БЛ 3) ДПМ" xr:uid="{00000000-0004-0000-0100-000010000000}"/>
    <hyperlink ref="C23" location="'АТЭЦ ДМ_П5'!A1" display="Аргаяшская ТЭЦ без ДПМ/НВ/ВР (ТГ-6)" xr:uid="{00000000-0004-0000-0100-000011000000}"/>
    <hyperlink ref="C24" location="'АТЭЦ НМ_П5'!A1" display="Аргаяшская ТЭЦ (ТГ 4)" xr:uid="{00000000-0004-0000-0100-000012000000}"/>
    <hyperlink ref="C25" location="'ЧТЭЦ-1 ДМ_П5'!A1" display="Челябинская ТЭЦ-1 без ДПМ/НВ" xr:uid="{00000000-0004-0000-0100-000013000000}"/>
    <hyperlink ref="C26" location="'ЧТЭЦ-1 НМ_П5'!A1" display="Челябинская ТЭЦ-1 (ТГ-10, ТГ-11) НВ" xr:uid="{00000000-0004-0000-0100-000014000000}"/>
    <hyperlink ref="C27" location="'ЧТЭЦ-2_П5'!A1" display="Челябинская ТЭЦ-2" xr:uid="{00000000-0004-0000-0100-000015000000}"/>
    <hyperlink ref="C28" location="'ЧТЭЦ-3 ДМ_П5'!A1" display="Челябинская ТЭЦ-3 без ДПМ/НВ" xr:uid="{00000000-0004-0000-0100-000016000000}"/>
    <hyperlink ref="C29" location="'ЧТЭЦ-3 НМ_П5'!A1" display="Челябинская ТЭЦ-3 (БЛ 3) ДПМ" xr:uid="{00000000-0004-0000-0100-000017000000}"/>
    <hyperlink ref="C30" location="'ЧГРЭС ДМ_П5'!A1" display="Челябинская ГРЭС без ДПМ/НВ" xr:uid="{00000000-0004-0000-0100-000018000000}"/>
    <hyperlink ref="C31" location="'ЧТЭЦ-4 Б1_П5'!Область_печати" display="Челябинская ТЭЦ-4 (БЛ 1) ДПМ" xr:uid="{00000000-0004-0000-0100-000019000000}"/>
    <hyperlink ref="C32" location="'ЧТЭЦ-4 Б2_П5'!Область_печати" display="Челябинская ТЭЦ-4 (БЛ 2) ДПМ" xr:uid="{00000000-0004-0000-0100-00001A000000}"/>
    <hyperlink ref="C33" location="'ЧТЭЦ-4 Б3_П5'!Область_печати" display="Челябинская ТЭЦ-4 (БЛ 3) НВ" xr:uid="{00000000-0004-0000-0100-00001B000000}"/>
    <hyperlink ref="C34" location="'ТТЭЦ-1 ДМ_П5'!A1" display="Тюменская ТЭЦ-1 без ДПМ/НВ" xr:uid="{00000000-0004-0000-0100-00001C000000}"/>
    <hyperlink ref="C35" location="'ТТЭЦ-1 НМ_П5'!A1" display="Тюменская ТЭЦ-1 (БЛ 2) ДПМ" xr:uid="{00000000-0004-0000-0100-00001D000000}"/>
    <hyperlink ref="C36" location="'ТТЭЦ-2_П5'!A1" display="Тюменская ТЭЦ-2" xr:uid="{00000000-0004-0000-0100-00001E000000}"/>
    <hyperlink ref="C37" location="'НГРЭС Б1_П5'!A1" display="Няганская ГРЭС (БЛ 1) ДПМ" xr:uid="{00000000-0004-0000-0100-00001F000000}"/>
    <hyperlink ref="C38" location="'НГРЭС Б2_П5'!A1" display="Няганская ГРЭС (БЛ 2) ДПМ" xr:uid="{00000000-0004-0000-0100-000020000000}"/>
    <hyperlink ref="C39" location="'НГРЭС Б3_П5'!A1" display="Няганская ГРЭС (БЛ 3) ДПМ" xr:uid="{00000000-0004-0000-0100-000021000000}"/>
    <hyperlink ref="C5" location="'Информация об организации'!A1" display="Публичное акционерное общество &quot;Фортум&quot;" xr:uid="{00000000-0004-0000-0100-000022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Титульный!$C$17</f>
        <v>Челябинская ТЭЦ-4 (БЛ 2) ДПМ</v>
      </c>
      <c r="B5" s="120"/>
      <c r="C5" s="120"/>
      <c r="D5" s="120"/>
      <c r="E5" s="120"/>
      <c r="F5" s="120"/>
    </row>
    <row r="6" spans="1:6">
      <c r="A6" s="53"/>
      <c r="B6" s="53"/>
      <c r="C6" s="53"/>
      <c r="D6" s="53"/>
      <c r="E6" s="53"/>
      <c r="F6" s="53"/>
    </row>
    <row r="7" spans="1:6" s="8" customFormat="1" ht="38.25">
      <c r="A7" s="121" t="s">
        <v>0</v>
      </c>
      <c r="B7" s="121" t="s">
        <v>8</v>
      </c>
      <c r="C7" s="121" t="s">
        <v>9</v>
      </c>
      <c r="D7" s="54" t="s">
        <v>135</v>
      </c>
      <c r="E7" s="54" t="s">
        <v>136</v>
      </c>
      <c r="F7" s="54" t="s">
        <v>137</v>
      </c>
    </row>
    <row r="8" spans="1:6" s="8" customFormat="1">
      <c r="A8" s="121"/>
      <c r="B8" s="121"/>
      <c r="C8" s="121"/>
      <c r="D8" s="54">
        <f>Титульный!$B$5-2</f>
        <v>2018</v>
      </c>
      <c r="E8" s="54">
        <f>Титульный!$B$5-1</f>
        <v>2019</v>
      </c>
      <c r="F8" s="54">
        <f>Титульный!$B$5</f>
        <v>2020</v>
      </c>
    </row>
    <row r="9" spans="1:6" s="8" customFormat="1">
      <c r="A9" s="121"/>
      <c r="B9" s="121"/>
      <c r="C9" s="121"/>
      <c r="D9" s="54" t="s">
        <v>60</v>
      </c>
      <c r="E9" s="54" t="s">
        <v>60</v>
      </c>
      <c r="F9" s="54"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[27]Год!$H$11</f>
        <v>247.5</v>
      </c>
      <c r="E139" s="29">
        <f>'[28]0.1'!$I$11</f>
        <v>247.5</v>
      </c>
      <c r="F139" s="29">
        <f>'[28]0.1'!$L$11</f>
        <v>247.5</v>
      </c>
    </row>
    <row r="140" spans="1:6" ht="38.25">
      <c r="A140" s="36" t="s">
        <v>75</v>
      </c>
      <c r="B140" s="37" t="s">
        <v>31</v>
      </c>
      <c r="C140" s="36" t="s">
        <v>32</v>
      </c>
      <c r="D140" s="29">
        <f>[27]Год!$H$12-[27]Год!$H$14</f>
        <v>236.80071473134279</v>
      </c>
      <c r="E140" s="29">
        <f>'[28]0.1'!$I$12</f>
        <v>234.89781666666667</v>
      </c>
      <c r="F140" s="29">
        <f>'[28]0.1'!$L$12</f>
        <v>237.84382386430588</v>
      </c>
    </row>
    <row r="141" spans="1:6">
      <c r="A141" s="36" t="s">
        <v>76</v>
      </c>
      <c r="B141" s="37" t="s">
        <v>77</v>
      </c>
      <c r="C141" s="36" t="s">
        <v>138</v>
      </c>
      <c r="D141" s="29">
        <f>'[5]ЧТЭЦ-4 Б2'!$E$7</f>
        <v>1838.8390000000002</v>
      </c>
      <c r="E141" s="29">
        <f>'[28]0.1'!$I$13</f>
        <v>1684.4167</v>
      </c>
      <c r="F141" s="29">
        <f>'[28]0.1'!$L$13</f>
        <v>1243.0554272618788</v>
      </c>
    </row>
    <row r="142" spans="1:6">
      <c r="A142" s="36" t="s">
        <v>78</v>
      </c>
      <c r="B142" s="37" t="s">
        <v>79</v>
      </c>
      <c r="C142" s="36" t="s">
        <v>138</v>
      </c>
      <c r="D142" s="29">
        <f>'[5]ЧТЭЦ-4 Б2'!$E$22</f>
        <v>1745.5870000000004</v>
      </c>
      <c r="E142" s="29">
        <f>'[28]0.1'!$I$15</f>
        <v>1627.0622000000001</v>
      </c>
      <c r="F142" s="29">
        <f>'[28]0.1'!$L$15</f>
        <v>1158.4819999999997</v>
      </c>
    </row>
    <row r="143" spans="1:6">
      <c r="A143" s="36" t="s">
        <v>80</v>
      </c>
      <c r="B143" s="37" t="s">
        <v>81</v>
      </c>
      <c r="C143" s="36" t="s">
        <v>82</v>
      </c>
      <c r="D143" s="29">
        <f>'[5]ЧТЭЦ-4 Б2'!$E$23</f>
        <v>511.41600000000005</v>
      </c>
      <c r="E143" s="29">
        <f>'[28]0.1'!$I$16</f>
        <v>824.67700000000002</v>
      </c>
      <c r="F143" s="29">
        <f>'[28]0.1'!$L$16</f>
        <v>580.5180040798067</v>
      </c>
    </row>
    <row r="144" spans="1:6">
      <c r="A144" s="36" t="s">
        <v>83</v>
      </c>
      <c r="B144" s="37" t="s">
        <v>84</v>
      </c>
      <c r="C144" s="36" t="s">
        <v>82</v>
      </c>
      <c r="D144" s="29">
        <f>'[5]ЧТЭЦ-4 Б2'!$E$26</f>
        <v>510.33200000000005</v>
      </c>
      <c r="E144" s="29">
        <f>'[28]0.1'!$I$17</f>
        <v>821.70699999999999</v>
      </c>
      <c r="F144" s="29">
        <f>'[28]0.1'!$L$17</f>
        <v>579.36500407980668</v>
      </c>
    </row>
    <row r="145" spans="1:8">
      <c r="A145" s="36" t="s">
        <v>85</v>
      </c>
      <c r="B145" s="37" t="s">
        <v>10</v>
      </c>
      <c r="C145" s="36" t="s">
        <v>86</v>
      </c>
      <c r="D145" s="41"/>
      <c r="E145" s="29">
        <f>'[28]0.1'!$I$43</f>
        <v>1460102.3912959462</v>
      </c>
      <c r="F145" s="29">
        <f>'[28]0.1'!$L$43</f>
        <v>984158.43204140977</v>
      </c>
    </row>
    <row r="146" spans="1:8">
      <c r="A146" s="36"/>
      <c r="B146" s="37" t="s">
        <v>216</v>
      </c>
      <c r="C146" s="36"/>
      <c r="D146" s="41"/>
      <c r="E146" s="41"/>
      <c r="F146" s="41"/>
    </row>
    <row r="147" spans="1:8">
      <c r="A147" s="36" t="s">
        <v>87</v>
      </c>
      <c r="B147" s="38" t="s">
        <v>13</v>
      </c>
      <c r="C147" s="36" t="s">
        <v>86</v>
      </c>
      <c r="D147" s="41"/>
      <c r="E147" s="29">
        <f>'[28]0.1'!$G$43</f>
        <v>1460102.3912959462</v>
      </c>
      <c r="F147" s="29">
        <f>'[28]0.1'!$J$43</f>
        <v>984158.43204140977</v>
      </c>
    </row>
    <row r="148" spans="1:8">
      <c r="A148" s="36" t="s">
        <v>88</v>
      </c>
      <c r="B148" s="38" t="s">
        <v>14</v>
      </c>
      <c r="C148" s="36" t="s">
        <v>86</v>
      </c>
      <c r="D148" s="41"/>
      <c r="E148" s="29">
        <f>'[28]0.1'!$H$43</f>
        <v>0</v>
      </c>
      <c r="F148" s="29">
        <f>'[28]0.1'!$K$43</f>
        <v>0</v>
      </c>
    </row>
    <row r="149" spans="1:8" ht="25.5">
      <c r="A149" s="36" t="s">
        <v>89</v>
      </c>
      <c r="B149" s="38" t="s">
        <v>15</v>
      </c>
      <c r="C149" s="36" t="s">
        <v>86</v>
      </c>
      <c r="D149" s="41"/>
      <c r="E149" s="41"/>
      <c r="F149" s="41"/>
    </row>
    <row r="150" spans="1:8">
      <c r="A150" s="36" t="s">
        <v>90</v>
      </c>
      <c r="B150" s="37" t="s">
        <v>91</v>
      </c>
      <c r="C150" s="36" t="s">
        <v>86</v>
      </c>
      <c r="D150" s="29">
        <f>'[5]ЧТЭЦ-4 Б2'!$E$237</f>
        <v>1585026.8440800002</v>
      </c>
      <c r="E150" s="29">
        <f>'[28]0.1'!$I$31</f>
        <v>1813806.5879114096</v>
      </c>
      <c r="F150" s="29">
        <f>'[28]0.1'!$L$31</f>
        <v>1332975.2262176673</v>
      </c>
      <c r="G150" s="47"/>
      <c r="H150" s="47"/>
    </row>
    <row r="151" spans="1:8">
      <c r="A151" s="36"/>
      <c r="B151" s="37" t="s">
        <v>216</v>
      </c>
      <c r="C151" s="36"/>
      <c r="D151" s="41"/>
      <c r="E151" s="41"/>
      <c r="F151" s="41"/>
    </row>
    <row r="152" spans="1:8">
      <c r="A152" s="36" t="s">
        <v>92</v>
      </c>
      <c r="B152" s="38" t="s">
        <v>93</v>
      </c>
      <c r="C152" s="36" t="s">
        <v>86</v>
      </c>
      <c r="D152" s="29">
        <f>'[5]ЧТЭЦ-4 Б2'!$E$257</f>
        <v>1298762.3110400001</v>
      </c>
      <c r="E152" s="29">
        <f>'[28]0.1'!$I$32</f>
        <v>1458201.5865543243</v>
      </c>
      <c r="F152" s="29">
        <f>'[28]0.1'!$L$32</f>
        <v>982756.94454012578</v>
      </c>
      <c r="G152" s="47"/>
      <c r="H152" s="47"/>
    </row>
    <row r="153" spans="1:8" ht="25.5">
      <c r="A153" s="36"/>
      <c r="B153" s="38" t="s">
        <v>94</v>
      </c>
      <c r="C153" s="36" t="s">
        <v>33</v>
      </c>
      <c r="D153" s="29">
        <f>'[5]ЧТЭЦ-4 Б2'!$E$33</f>
        <v>214.0013313070672</v>
      </c>
      <c r="E153" s="29">
        <f>'[28]4'!$L$24</f>
        <v>240.0196913591513</v>
      </c>
      <c r="F153" s="29">
        <f>'[28]4'!$M$24</f>
        <v>219.3</v>
      </c>
      <c r="G153" s="47"/>
      <c r="H153" s="47"/>
    </row>
    <row r="154" spans="1:8">
      <c r="A154" s="36" t="s">
        <v>95</v>
      </c>
      <c r="B154" s="38" t="s">
        <v>96</v>
      </c>
      <c r="C154" s="36" t="s">
        <v>86</v>
      </c>
      <c r="D154" s="29">
        <f>'[5]ЧТЭЦ-4 Б2'!$E$256</f>
        <v>286264.53303999995</v>
      </c>
      <c r="E154" s="29">
        <f>'[28]0.1'!$I$33</f>
        <v>355605.0013570853</v>
      </c>
      <c r="F154" s="29">
        <f>'[28]0.1'!$L$33</f>
        <v>350218.28167754156</v>
      </c>
    </row>
    <row r="155" spans="1:8">
      <c r="A155" s="36"/>
      <c r="B155" s="38" t="s">
        <v>97</v>
      </c>
      <c r="C155" s="36" t="s">
        <v>98</v>
      </c>
      <c r="D155" s="29">
        <f>'[5]ЧТЭЦ-4 Б2'!$E$38</f>
        <v>161.87018004911852</v>
      </c>
      <c r="E155" s="29">
        <f>'[28]4'!$L$28</f>
        <v>115.48283588351761</v>
      </c>
      <c r="F155" s="29">
        <f>'[28]4'!$M$28</f>
        <v>156.9</v>
      </c>
    </row>
    <row r="156" spans="1:8" ht="25.5">
      <c r="A156" s="36"/>
      <c r="B156" s="9" t="s">
        <v>99</v>
      </c>
      <c r="C156" s="36" t="s">
        <v>29</v>
      </c>
      <c r="D156" s="66" t="s">
        <v>171</v>
      </c>
      <c r="E156" s="66" t="s">
        <v>178</v>
      </c>
      <c r="F156" s="71" t="s">
        <v>178</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2484351.71361</v>
      </c>
      <c r="E162" s="41"/>
      <c r="F162" s="41"/>
      <c r="G162" s="47"/>
    </row>
    <row r="163" spans="1:7">
      <c r="A163" s="36"/>
      <c r="B163" s="37" t="s">
        <v>216</v>
      </c>
      <c r="C163" s="36"/>
      <c r="D163" s="41"/>
      <c r="E163" s="41"/>
      <c r="F163" s="41"/>
    </row>
    <row r="164" spans="1:7">
      <c r="A164" s="36" t="s">
        <v>112</v>
      </c>
      <c r="B164" s="38" t="s">
        <v>17</v>
      </c>
      <c r="C164" s="36" t="s">
        <v>86</v>
      </c>
      <c r="D164" s="29">
        <v>1537237.3647700001</v>
      </c>
      <c r="E164" s="41"/>
      <c r="F164" s="41"/>
    </row>
    <row r="165" spans="1:7">
      <c r="A165" s="36" t="s">
        <v>113</v>
      </c>
      <c r="B165" s="38" t="s">
        <v>18</v>
      </c>
      <c r="C165" s="36" t="s">
        <v>86</v>
      </c>
      <c r="D165" s="29">
        <v>542549.83690999995</v>
      </c>
      <c r="E165" s="41"/>
      <c r="F165" s="41"/>
    </row>
    <row r="166" spans="1:7" ht="25.5">
      <c r="A166" s="36" t="s">
        <v>114</v>
      </c>
      <c r="B166" s="38" t="s">
        <v>19</v>
      </c>
      <c r="C166" s="36" t="s">
        <v>86</v>
      </c>
      <c r="D166" s="29">
        <v>404564.51192999998</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1"/>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1"/>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Титульный!$C$17</f>
        <v>Челябинская ТЭЦ-4 (БЛ 2)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56"/>
    </row>
    <row r="8" spans="1:11" s="3" customFormat="1">
      <c r="A8" s="123"/>
      <c r="B8" s="123"/>
      <c r="C8" s="123"/>
      <c r="D8" s="42">
        <f>Титульный!$B$5-2</f>
        <v>2018</v>
      </c>
      <c r="E8" s="43" t="s">
        <v>60</v>
      </c>
      <c r="F8" s="42">
        <f>Титульный!$B$5-1</f>
        <v>2019</v>
      </c>
      <c r="G8" s="43" t="s">
        <v>60</v>
      </c>
      <c r="H8" s="42">
        <f>Титульный!$B$5</f>
        <v>2020</v>
      </c>
      <c r="I8" s="43" t="s">
        <v>60</v>
      </c>
      <c r="K8" s="56"/>
    </row>
    <row r="9" spans="1:11" s="3" customFormat="1">
      <c r="A9" s="123"/>
      <c r="B9" s="123"/>
      <c r="C9" s="123"/>
      <c r="D9" s="55" t="s">
        <v>244</v>
      </c>
      <c r="E9" s="55" t="s">
        <v>245</v>
      </c>
      <c r="F9" s="55" t="s">
        <v>244</v>
      </c>
      <c r="G9" s="55" t="s">
        <v>245</v>
      </c>
      <c r="H9" s="55" t="s">
        <v>244</v>
      </c>
      <c r="I9" s="55"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4" t="s">
        <v>140</v>
      </c>
      <c r="B28" s="37" t="s">
        <v>141</v>
      </c>
      <c r="C28" s="73" t="s">
        <v>325</v>
      </c>
      <c r="D28" s="29">
        <f>'[7]Утв. тарифы на ЭЭ и ЭМ'!$D$20</f>
        <v>863.62</v>
      </c>
      <c r="E28" s="29">
        <f>'[7]Утв. тарифы на ЭЭ и ЭМ'!$E$20</f>
        <v>892.99</v>
      </c>
      <c r="F28" s="29">
        <f>E28</f>
        <v>892.99</v>
      </c>
      <c r="G28" s="29">
        <f>'[28]0.1'!$G$20</f>
        <v>897.38572458750878</v>
      </c>
      <c r="H28" s="124">
        <f>'[28]0.1'!$L$20</f>
        <v>849.52414628920428</v>
      </c>
      <c r="I28" s="125"/>
      <c r="K28" s="64" t="b">
        <f>ROUND([9]Лист1!$D$118,1)=ROUND(H28,1)</f>
        <v>1</v>
      </c>
    </row>
    <row r="29" spans="1:11" ht="12.75" customHeight="1">
      <c r="A29" s="54"/>
      <c r="B29" s="45" t="s">
        <v>153</v>
      </c>
      <c r="C29" s="73" t="s">
        <v>325</v>
      </c>
      <c r="D29" s="29">
        <f>('[5]ЧТЭЦ-4 Б2'!$F$257+'[5]ЧТЭЦ-4 Б2'!$G$257+'[5]ЧТЭЦ-4 Б2'!$H$257+'[5]ЧТЭЦ-4 Б2'!$J$257+'[5]ЧТЭЦ-4 Б2'!$K$257+'[5]ЧТЭЦ-4 Б2'!$L$257)/('[5]ЧТЭЦ-4 Б2'!$F$22+'[5]ЧТЭЦ-4 Б2'!$G$22+'[5]ЧТЭЦ-4 Б2'!$H$22+'[5]ЧТЭЦ-4 Б2'!$J$22+'[5]ЧТЭЦ-4 Б2'!$K$22+'[5]ЧТЭЦ-4 Б2'!$L$22)</f>
        <v>738.01904687626188</v>
      </c>
      <c r="E29" s="29">
        <f>('[5]ЧТЭЦ-4 Б2'!$N$257+'[5]ЧТЭЦ-4 Б2'!$O$257+'[5]ЧТЭЦ-4 Б2'!$P$257+'[5]ЧТЭЦ-4 Б2'!$R$257+'[5]ЧТЭЦ-4 Б2'!$S$257+'[5]ЧТЭЦ-4 Б2'!$T$257)/('[5]ЧТЭЦ-4 Б2'!$N$22+'[5]ЧТЭЦ-4 Б2'!$O$22+'[5]ЧТЭЦ-4 Б2'!$P$22+'[5]ЧТЭЦ-4 Б2'!$R$22+'[5]ЧТЭЦ-4 Б2'!$S$22+'[5]ЧТЭЦ-4 Б2'!$T$22)</f>
        <v>749.95056211788983</v>
      </c>
      <c r="F29" s="29">
        <f>'[28]2.2'!$G$170</f>
        <v>891.87239432847605</v>
      </c>
      <c r="G29" s="29">
        <f>'[28]2.1'!$G$170</f>
        <v>896.21748114750881</v>
      </c>
      <c r="H29" s="124">
        <f>'[28]2'!$G$170</f>
        <v>848.31438428920433</v>
      </c>
      <c r="I29" s="125"/>
    </row>
    <row r="30" spans="1:11" ht="25.5">
      <c r="A30" s="54" t="s">
        <v>142</v>
      </c>
      <c r="B30" s="37" t="s">
        <v>143</v>
      </c>
      <c r="C30" s="73" t="s">
        <v>326</v>
      </c>
      <c r="D30" s="44"/>
      <c r="E30" s="44"/>
      <c r="F30" s="44"/>
      <c r="G30" s="44"/>
      <c r="H30" s="44"/>
      <c r="I30" s="44"/>
    </row>
    <row r="31" spans="1:11" ht="27.75" customHeight="1">
      <c r="A31" s="54" t="s">
        <v>144</v>
      </c>
      <c r="B31" s="37" t="s">
        <v>156</v>
      </c>
      <c r="C31" s="36" t="s">
        <v>323</v>
      </c>
      <c r="D31" s="44"/>
      <c r="E31" s="44"/>
      <c r="F31" s="44"/>
      <c r="G31" s="44"/>
      <c r="H31" s="44"/>
      <c r="I31" s="44"/>
    </row>
    <row r="32" spans="1:11" ht="26.25" customHeight="1">
      <c r="A32" s="54" t="s">
        <v>145</v>
      </c>
      <c r="B32" s="46" t="s">
        <v>41</v>
      </c>
      <c r="C32" s="36" t="s">
        <v>323</v>
      </c>
      <c r="D32" s="29">
        <f>'ЧТЭЦ-4 Б1_П5'!D32</f>
        <v>641.62</v>
      </c>
      <c r="E32" s="29">
        <f>'ЧТЭЦ-4 Б1_П5'!E32</f>
        <v>641.62</v>
      </c>
      <c r="F32" s="29">
        <f>'ЧТЭЦ-4 Б1_П5'!F32</f>
        <v>641.62</v>
      </c>
      <c r="G32" s="29">
        <f>'ЧТЭЦ-4 Б1_П5'!G32</f>
        <v>860.36</v>
      </c>
      <c r="H32" s="124">
        <f>'ЧТЭЦ-4 Б1_П5'!H32:I32</f>
        <v>908.60730740006375</v>
      </c>
      <c r="I32" s="125"/>
    </row>
    <row r="33" spans="1:11" ht="12.75" customHeight="1">
      <c r="A33" s="54" t="s">
        <v>146</v>
      </c>
      <c r="B33" s="46" t="s">
        <v>42</v>
      </c>
      <c r="C33" s="36" t="s">
        <v>323</v>
      </c>
      <c r="D33" s="44"/>
      <c r="E33" s="44"/>
      <c r="F33" s="44"/>
      <c r="G33" s="44"/>
      <c r="H33" s="44"/>
      <c r="I33" s="44"/>
      <c r="K33" s="44"/>
    </row>
    <row r="34" spans="1:11" ht="12.75" customHeight="1">
      <c r="A34" s="54"/>
      <c r="B34" s="38" t="s">
        <v>43</v>
      </c>
      <c r="C34" s="36" t="s">
        <v>323</v>
      </c>
      <c r="D34" s="44"/>
      <c r="E34" s="44"/>
      <c r="F34" s="44"/>
      <c r="G34" s="44"/>
      <c r="H34" s="44"/>
      <c r="I34" s="44"/>
    </row>
    <row r="35" spans="1:11" ht="12.75" customHeight="1">
      <c r="A35" s="54"/>
      <c r="B35" s="38" t="s">
        <v>44</v>
      </c>
      <c r="C35" s="36" t="s">
        <v>323</v>
      </c>
      <c r="D35" s="44"/>
      <c r="E35" s="44"/>
      <c r="F35" s="44"/>
      <c r="G35" s="44"/>
      <c r="H35" s="44"/>
      <c r="I35" s="44"/>
    </row>
    <row r="36" spans="1:11" ht="12.75" customHeight="1">
      <c r="A36" s="54"/>
      <c r="B36" s="38" t="s">
        <v>45</v>
      </c>
      <c r="C36" s="36" t="s">
        <v>323</v>
      </c>
      <c r="D36" s="44"/>
      <c r="E36" s="44"/>
      <c r="F36" s="44"/>
      <c r="G36" s="44"/>
      <c r="H36" s="44"/>
      <c r="I36" s="44"/>
    </row>
    <row r="37" spans="1:11" ht="12.75" customHeight="1">
      <c r="A37" s="54"/>
      <c r="B37" s="38" t="s">
        <v>46</v>
      </c>
      <c r="C37" s="36" t="s">
        <v>323</v>
      </c>
      <c r="D37" s="44"/>
      <c r="E37" s="44"/>
      <c r="F37" s="44"/>
      <c r="G37" s="44"/>
      <c r="H37" s="44"/>
      <c r="I37" s="44"/>
    </row>
    <row r="38" spans="1:11" ht="12.75" customHeight="1">
      <c r="A38" s="54" t="s">
        <v>147</v>
      </c>
      <c r="B38" s="46" t="s">
        <v>47</v>
      </c>
      <c r="C38" s="36" t="s">
        <v>323</v>
      </c>
      <c r="D38" s="44"/>
      <c r="E38" s="44"/>
      <c r="F38" s="44"/>
      <c r="G38" s="44"/>
      <c r="H38" s="44"/>
      <c r="I38" s="44"/>
    </row>
    <row r="39" spans="1:11" ht="12.75" customHeight="1">
      <c r="A39" s="54" t="s">
        <v>148</v>
      </c>
      <c r="B39" s="37" t="s">
        <v>48</v>
      </c>
      <c r="C39" s="36" t="s">
        <v>29</v>
      </c>
      <c r="D39" s="44"/>
      <c r="E39" s="44"/>
      <c r="F39" s="44"/>
      <c r="G39" s="44"/>
      <c r="H39" s="44"/>
      <c r="I39" s="44"/>
    </row>
    <row r="40" spans="1:11" ht="25.5" customHeight="1">
      <c r="A40" s="54" t="s">
        <v>149</v>
      </c>
      <c r="B40" s="38" t="s">
        <v>49</v>
      </c>
      <c r="C40" s="54" t="s">
        <v>324</v>
      </c>
      <c r="D40" s="44"/>
      <c r="E40" s="44"/>
      <c r="F40" s="44"/>
      <c r="G40" s="44"/>
      <c r="H40" s="44"/>
      <c r="I40" s="44"/>
    </row>
    <row r="41" spans="1:11" ht="12.75" customHeight="1">
      <c r="A41" s="54" t="s">
        <v>150</v>
      </c>
      <c r="B41" s="46" t="s">
        <v>50</v>
      </c>
      <c r="C41" s="36" t="s">
        <v>323</v>
      </c>
      <c r="D41" s="44"/>
      <c r="E41" s="44"/>
      <c r="F41" s="44"/>
      <c r="G41" s="44"/>
      <c r="H41" s="44"/>
      <c r="I41" s="44"/>
    </row>
    <row r="42" spans="1:11" ht="25.5">
      <c r="A42" s="54" t="s">
        <v>151</v>
      </c>
      <c r="B42" s="37" t="s">
        <v>51</v>
      </c>
      <c r="C42" s="73" t="s">
        <v>327</v>
      </c>
      <c r="D42" s="44"/>
      <c r="E42" s="44"/>
      <c r="F42" s="44"/>
      <c r="G42" s="44"/>
      <c r="H42" s="44"/>
      <c r="I42" s="44"/>
    </row>
    <row r="43" spans="1:11" ht="25.5">
      <c r="A43" s="54"/>
      <c r="B43" s="38" t="s">
        <v>52</v>
      </c>
      <c r="C43" s="73" t="s">
        <v>327</v>
      </c>
      <c r="D43" s="29">
        <f>'ЧТЭЦ-4 Б1_П5'!D43</f>
        <v>35.270000000000003</v>
      </c>
      <c r="E43" s="29">
        <f>'ЧТЭЦ-4 Б1_П5'!E43</f>
        <v>35.270000000000003</v>
      </c>
      <c r="F43" s="29">
        <f>'ЧТЭЦ-4 Б1_П5'!F43</f>
        <v>31.74</v>
      </c>
      <c r="G43" s="29">
        <f>'ЧТЭЦ-4 Б1_П5'!G43</f>
        <v>31.74</v>
      </c>
      <c r="H43" s="124">
        <f>'ЧТЭЦ-4 Б1_П5'!H43</f>
        <v>70.532130714247032</v>
      </c>
      <c r="I43" s="126"/>
    </row>
    <row r="44" spans="1:11" ht="25.5">
      <c r="A44" s="54"/>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7">
    <mergeCell ref="D7:E7"/>
    <mergeCell ref="F7:G7"/>
    <mergeCell ref="H7:I7"/>
    <mergeCell ref="H2:I2"/>
    <mergeCell ref="A49:I49"/>
    <mergeCell ref="H28:I28"/>
    <mergeCell ref="H29:I29"/>
    <mergeCell ref="A46:I46"/>
    <mergeCell ref="A47:I47"/>
    <mergeCell ref="A48:I48"/>
    <mergeCell ref="H32:I32"/>
    <mergeCell ref="H43:I43"/>
    <mergeCell ref="A4:I4"/>
    <mergeCell ref="A5:I5"/>
    <mergeCell ref="A7:A9"/>
    <mergeCell ref="B7:B9"/>
    <mergeCell ref="C7:C9"/>
  </mergeCells>
  <conditionalFormatting sqref="K28">
    <cfRule type="containsText" dxfId="21" priority="1" operator="containsText" text="ложь">
      <formula>NOT(ISERROR(SEARCH("ложь",K28)))</formula>
    </cfRule>
    <cfRule type="containsText" dxfId="2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Титульный!$C$18</f>
        <v>Челябинская ТЭЦ-4 (БЛ 3) НВ</v>
      </c>
      <c r="B5" s="120"/>
      <c r="C5" s="120"/>
      <c r="D5" s="120"/>
      <c r="E5" s="120"/>
      <c r="F5" s="120"/>
    </row>
    <row r="6" spans="1:6">
      <c r="A6" s="53"/>
      <c r="B6" s="53"/>
      <c r="C6" s="53"/>
      <c r="D6" s="53"/>
      <c r="E6" s="53"/>
      <c r="F6" s="53"/>
    </row>
    <row r="7" spans="1:6" s="8" customFormat="1" ht="38.25">
      <c r="A7" s="121" t="s">
        <v>0</v>
      </c>
      <c r="B7" s="121" t="s">
        <v>8</v>
      </c>
      <c r="C7" s="121" t="s">
        <v>9</v>
      </c>
      <c r="D7" s="54" t="s">
        <v>135</v>
      </c>
      <c r="E7" s="54" t="s">
        <v>136</v>
      </c>
      <c r="F7" s="54" t="s">
        <v>137</v>
      </c>
    </row>
    <row r="8" spans="1:6" s="8" customFormat="1">
      <c r="A8" s="121"/>
      <c r="B8" s="121"/>
      <c r="C8" s="121"/>
      <c r="D8" s="54">
        <f>Титульный!$B$5-2</f>
        <v>2018</v>
      </c>
      <c r="E8" s="54">
        <f>Титульный!$B$5-1</f>
        <v>2019</v>
      </c>
      <c r="F8" s="54">
        <f>Титульный!$B$5</f>
        <v>2020</v>
      </c>
    </row>
    <row r="9" spans="1:6" s="8" customFormat="1">
      <c r="A9" s="121"/>
      <c r="B9" s="121"/>
      <c r="C9" s="121"/>
      <c r="D9" s="54" t="s">
        <v>60</v>
      </c>
      <c r="E9" s="54" t="s">
        <v>60</v>
      </c>
      <c r="F9" s="54"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[29]Год!$H$11</f>
        <v>247.5</v>
      </c>
      <c r="E139" s="29">
        <f>'[30]0.1'!$I$11</f>
        <v>247.5</v>
      </c>
      <c r="F139" s="29">
        <f>'[30]0.1'!$L$11</f>
        <v>263</v>
      </c>
    </row>
    <row r="140" spans="1:6" ht="38.25">
      <c r="A140" s="36" t="s">
        <v>75</v>
      </c>
      <c r="B140" s="37" t="s">
        <v>31</v>
      </c>
      <c r="C140" s="36" t="s">
        <v>32</v>
      </c>
      <c r="D140" s="29">
        <f>[29]Год!$H$12-[29]Год!$H$14</f>
        <v>238.55427518427845</v>
      </c>
      <c r="E140" s="29">
        <f>'[30]0.1'!$I$12</f>
        <v>235.39740833333335</v>
      </c>
      <c r="F140" s="29">
        <f>'[30]0.1'!$L$12</f>
        <v>254.9541883899644</v>
      </c>
    </row>
    <row r="141" spans="1:6">
      <c r="A141" s="36" t="s">
        <v>76</v>
      </c>
      <c r="B141" s="37" t="s">
        <v>77</v>
      </c>
      <c r="C141" s="36" t="s">
        <v>138</v>
      </c>
      <c r="D141" s="29">
        <f>'[5]ЧТЭЦ-4 Б3'!$E$7</f>
        <v>1758.338</v>
      </c>
      <c r="E141" s="29">
        <f>'[30]0.1'!$I$13</f>
        <v>1699.4009000000001</v>
      </c>
      <c r="F141" s="29">
        <f>'[30]0.1'!$L$13</f>
        <v>1476.5471642871066</v>
      </c>
    </row>
    <row r="142" spans="1:6">
      <c r="A142" s="36" t="s">
        <v>78</v>
      </c>
      <c r="B142" s="37" t="s">
        <v>79</v>
      </c>
      <c r="C142" s="36" t="s">
        <v>138</v>
      </c>
      <c r="D142" s="29">
        <f>'[5]ЧТЭЦ-4 Б3'!$E$22</f>
        <v>1677.856</v>
      </c>
      <c r="E142" s="29">
        <f>'[30]0.1'!$I$15</f>
        <v>1638.8058000000001</v>
      </c>
      <c r="F142" s="29">
        <f>'[30]0.1'!$L$15</f>
        <v>1405.8711999999998</v>
      </c>
    </row>
    <row r="143" spans="1:6">
      <c r="A143" s="36" t="s">
        <v>80</v>
      </c>
      <c r="B143" s="37" t="s">
        <v>81</v>
      </c>
      <c r="C143" s="36" t="s">
        <v>82</v>
      </c>
      <c r="D143" s="29">
        <f>'[5]ЧТЭЦ-4 Б3'!$E$23</f>
        <v>338.89500000000004</v>
      </c>
      <c r="E143" s="29">
        <f>'[30]0.1'!$I$16</f>
        <v>494.07</v>
      </c>
      <c r="F143" s="29">
        <f>'[30]0.1'!$L$16</f>
        <v>137.07399999999998</v>
      </c>
    </row>
    <row r="144" spans="1:6">
      <c r="A144" s="36" t="s">
        <v>83</v>
      </c>
      <c r="B144" s="37" t="s">
        <v>84</v>
      </c>
      <c r="C144" s="36" t="s">
        <v>82</v>
      </c>
      <c r="D144" s="29">
        <f>'[5]ЧТЭЦ-4 Б3'!$E$26</f>
        <v>338.07800000000003</v>
      </c>
      <c r="E144" s="29">
        <f>'[30]0.1'!$I$17</f>
        <v>489.661</v>
      </c>
      <c r="F144" s="29">
        <f>'[30]0.1'!$L$17</f>
        <v>136.74499999999998</v>
      </c>
    </row>
    <row r="145" spans="1:8">
      <c r="A145" s="36" t="s">
        <v>85</v>
      </c>
      <c r="B145" s="37" t="s">
        <v>10</v>
      </c>
      <c r="C145" s="36" t="s">
        <v>86</v>
      </c>
      <c r="D145" s="41"/>
      <c r="E145" s="29">
        <f>'[30]0.1'!$I$43</f>
        <v>1791191.5485242</v>
      </c>
      <c r="F145" s="29">
        <f>'[30]0.1'!$L$43</f>
        <v>1539748.6363582648</v>
      </c>
    </row>
    <row r="146" spans="1:8">
      <c r="A146" s="36"/>
      <c r="B146" s="37" t="s">
        <v>216</v>
      </c>
      <c r="C146" s="36"/>
      <c r="D146" s="41"/>
      <c r="E146" s="41"/>
      <c r="F146" s="41"/>
    </row>
    <row r="147" spans="1:8">
      <c r="A147" s="36" t="s">
        <v>87</v>
      </c>
      <c r="B147" s="38" t="s">
        <v>13</v>
      </c>
      <c r="C147" s="36" t="s">
        <v>86</v>
      </c>
      <c r="D147" s="41"/>
      <c r="E147" s="29">
        <f>'[30]0.1'!$G$43</f>
        <v>1464181.5271188528</v>
      </c>
      <c r="F147" s="29">
        <f>'[30]0.1'!$J$43</f>
        <v>1170804.2427967133</v>
      </c>
    </row>
    <row r="148" spans="1:8">
      <c r="A148" s="36" t="s">
        <v>88</v>
      </c>
      <c r="B148" s="38" t="s">
        <v>14</v>
      </c>
      <c r="C148" s="36" t="s">
        <v>86</v>
      </c>
      <c r="D148" s="41"/>
      <c r="E148" s="29">
        <f>'[30]0.1'!$H$43</f>
        <v>327010.02140534704</v>
      </c>
      <c r="F148" s="29">
        <f>'[30]0.1'!$K$43</f>
        <v>368944.39356155164</v>
      </c>
    </row>
    <row r="149" spans="1:8" ht="25.5">
      <c r="A149" s="36" t="s">
        <v>89</v>
      </c>
      <c r="B149" s="38" t="s">
        <v>15</v>
      </c>
      <c r="C149" s="36" t="s">
        <v>86</v>
      </c>
      <c r="D149" s="41"/>
      <c r="E149" s="41"/>
      <c r="F149" s="41"/>
    </row>
    <row r="150" spans="1:8">
      <c r="A150" s="36" t="s">
        <v>90</v>
      </c>
      <c r="B150" s="37" t="s">
        <v>91</v>
      </c>
      <c r="C150" s="36" t="s">
        <v>86</v>
      </c>
      <c r="D150" s="29">
        <f>'[5]ЧТЭЦ-4 Б3'!$E$237</f>
        <v>1561497.1769099997</v>
      </c>
      <c r="E150" s="29">
        <f>'[30]0.1'!$I$31</f>
        <v>1656405.2470445703</v>
      </c>
      <c r="F150" s="29">
        <f>'[30]0.1'!$L$31</f>
        <v>1250300.0208123103</v>
      </c>
      <c r="G150" s="47"/>
      <c r="H150" s="47"/>
    </row>
    <row r="151" spans="1:8">
      <c r="A151" s="36"/>
      <c r="B151" s="37" t="s">
        <v>216</v>
      </c>
      <c r="C151" s="36"/>
      <c r="D151" s="41"/>
      <c r="E151" s="41"/>
      <c r="F151" s="41"/>
    </row>
    <row r="152" spans="1:8">
      <c r="A152" s="36" t="s">
        <v>92</v>
      </c>
      <c r="B152" s="38" t="s">
        <v>93</v>
      </c>
      <c r="C152" s="36" t="s">
        <v>86</v>
      </c>
      <c r="D152" s="29">
        <f>'[5]ЧТЭЦ-4 Б3'!$E$257</f>
        <v>1416539.2520599999</v>
      </c>
      <c r="E152" s="29">
        <f>'[30]0.1'!$I$32</f>
        <v>1462267.0029935688</v>
      </c>
      <c r="F152" s="29">
        <f>'[30]0.1'!$L$32</f>
        <v>1169103.4732420591</v>
      </c>
      <c r="G152" s="47"/>
      <c r="H152" s="47"/>
    </row>
    <row r="153" spans="1:8" ht="25.5">
      <c r="A153" s="36"/>
      <c r="B153" s="38" t="s">
        <v>94</v>
      </c>
      <c r="C153" s="36" t="s">
        <v>33</v>
      </c>
      <c r="D153" s="29">
        <f>'[5]ЧТЭЦ-4 Б3'!$E$33</f>
        <v>242.017750574921</v>
      </c>
      <c r="E153" s="29">
        <f>'[30]4'!$L$24</f>
        <v>242.2</v>
      </c>
      <c r="F153" s="29">
        <f>'[30]4'!$M$24</f>
        <v>219.30000000000004</v>
      </c>
      <c r="G153" s="47"/>
      <c r="H153" s="47"/>
    </row>
    <row r="154" spans="1:8">
      <c r="A154" s="36" t="s">
        <v>95</v>
      </c>
      <c r="B154" s="38" t="s">
        <v>96</v>
      </c>
      <c r="C154" s="36" t="s">
        <v>86</v>
      </c>
      <c r="D154" s="29">
        <f>'[5]ЧТЭЦ-4 Б3'!$E$256</f>
        <v>144957.92484999995</v>
      </c>
      <c r="E154" s="29">
        <f>'[30]0.1'!$I$33</f>
        <v>194138.2440510015</v>
      </c>
      <c r="F154" s="29">
        <f>'[30]0.1'!$L$33</f>
        <v>81196.547570251161</v>
      </c>
    </row>
    <row r="155" spans="1:8">
      <c r="A155" s="36"/>
      <c r="B155" s="38" t="s">
        <v>97</v>
      </c>
      <c r="C155" s="36" t="s">
        <v>98</v>
      </c>
      <c r="D155" s="29">
        <f>'[5]ЧТЭЦ-4 Б3'!$E$38</f>
        <v>124.79086442703492</v>
      </c>
      <c r="E155" s="29">
        <f>'[30]4'!$L$28</f>
        <v>107.1927661323469</v>
      </c>
      <c r="F155" s="29">
        <f>'[30]4'!$M$28</f>
        <v>156.9</v>
      </c>
    </row>
    <row r="156" spans="1:8" ht="25.5">
      <c r="A156" s="36"/>
      <c r="B156" s="9" t="s">
        <v>99</v>
      </c>
      <c r="C156" s="36" t="s">
        <v>29</v>
      </c>
      <c r="D156" s="66" t="s">
        <v>171</v>
      </c>
      <c r="E156" s="66" t="s">
        <v>178</v>
      </c>
      <c r="F156" s="71" t="s">
        <v>178</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2679077.9193799999</v>
      </c>
      <c r="E162" s="41"/>
      <c r="F162" s="41"/>
      <c r="G162" s="47"/>
    </row>
    <row r="163" spans="1:7">
      <c r="A163" s="36"/>
      <c r="B163" s="37" t="s">
        <v>216</v>
      </c>
      <c r="C163" s="36"/>
      <c r="D163" s="41"/>
      <c r="E163" s="41"/>
      <c r="F163" s="41"/>
    </row>
    <row r="164" spans="1:7">
      <c r="A164" s="36" t="s">
        <v>112</v>
      </c>
      <c r="B164" s="38" t="s">
        <v>17</v>
      </c>
      <c r="C164" s="36" t="s">
        <v>86</v>
      </c>
      <c r="D164" s="29">
        <v>1687866.80886</v>
      </c>
      <c r="E164" s="41"/>
      <c r="F164" s="41"/>
    </row>
    <row r="165" spans="1:7">
      <c r="A165" s="36" t="s">
        <v>113</v>
      </c>
      <c r="B165" s="38" t="s">
        <v>18</v>
      </c>
      <c r="C165" s="36" t="s">
        <v>86</v>
      </c>
      <c r="D165" s="29">
        <v>770157.84510999999</v>
      </c>
      <c r="E165" s="41"/>
      <c r="F165" s="41"/>
    </row>
    <row r="166" spans="1:7" ht="25.5">
      <c r="A166" s="36" t="s">
        <v>114</v>
      </c>
      <c r="B166" s="38" t="s">
        <v>19</v>
      </c>
      <c r="C166" s="36" t="s">
        <v>86</v>
      </c>
      <c r="D166" s="29">
        <v>221053.26540999999</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1"/>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1"/>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Титульный!$C$18</f>
        <v>Челябинская ТЭЦ-4 (БЛ 3) 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56"/>
    </row>
    <row r="8" spans="1:11" s="3" customFormat="1">
      <c r="A8" s="123"/>
      <c r="B8" s="123"/>
      <c r="C8" s="123"/>
      <c r="D8" s="42">
        <f>Титульный!$B$5-2</f>
        <v>2018</v>
      </c>
      <c r="E8" s="43" t="s">
        <v>60</v>
      </c>
      <c r="F8" s="42">
        <f>Титульный!$B$5-1</f>
        <v>2019</v>
      </c>
      <c r="G8" s="43" t="s">
        <v>60</v>
      </c>
      <c r="H8" s="42">
        <f>Титульный!$B$5</f>
        <v>2020</v>
      </c>
      <c r="I8" s="43" t="s">
        <v>60</v>
      </c>
      <c r="K8" s="56"/>
    </row>
    <row r="9" spans="1:11" s="3" customFormat="1">
      <c r="A9" s="123"/>
      <c r="B9" s="123"/>
      <c r="C9" s="123"/>
      <c r="D9" s="55" t="s">
        <v>244</v>
      </c>
      <c r="E9" s="55" t="s">
        <v>245</v>
      </c>
      <c r="F9" s="55" t="s">
        <v>244</v>
      </c>
      <c r="G9" s="55" t="s">
        <v>245</v>
      </c>
      <c r="H9" s="55" t="s">
        <v>244</v>
      </c>
      <c r="I9" s="55"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2" s="3" customFormat="1" ht="25.5" hidden="1" outlineLevel="1">
      <c r="A17" s="73"/>
      <c r="B17" s="37" t="s">
        <v>316</v>
      </c>
      <c r="C17" s="36" t="s">
        <v>312</v>
      </c>
      <c r="D17" s="44"/>
      <c r="E17" s="44"/>
      <c r="F17" s="44"/>
      <c r="G17" s="44"/>
      <c r="H17" s="44"/>
      <c r="I17" s="44"/>
    </row>
    <row r="18" spans="1:12" s="3" customFormat="1" hidden="1" outlineLevel="1">
      <c r="A18" s="73"/>
      <c r="B18" s="37" t="s">
        <v>317</v>
      </c>
      <c r="C18" s="36" t="s">
        <v>312</v>
      </c>
      <c r="D18" s="44"/>
      <c r="E18" s="44"/>
      <c r="F18" s="44"/>
      <c r="G18" s="44"/>
      <c r="H18" s="44"/>
      <c r="I18" s="44"/>
    </row>
    <row r="19" spans="1:12" s="3" customFormat="1" collapsed="1">
      <c r="A19" s="77" t="s">
        <v>329</v>
      </c>
      <c r="B19" s="37"/>
      <c r="C19" s="36" t="s">
        <v>312</v>
      </c>
      <c r="D19" s="44"/>
      <c r="E19" s="44"/>
      <c r="F19" s="44"/>
      <c r="G19" s="44"/>
      <c r="H19" s="44"/>
      <c r="I19" s="44"/>
    </row>
    <row r="20" spans="1:12" s="3" customFormat="1">
      <c r="A20" s="77" t="s">
        <v>328</v>
      </c>
      <c r="B20" s="37"/>
      <c r="C20" s="36"/>
      <c r="D20" s="44"/>
      <c r="E20" s="44"/>
      <c r="F20" s="44"/>
      <c r="G20" s="44"/>
      <c r="H20" s="44"/>
      <c r="I20" s="44"/>
    </row>
    <row r="21" spans="1:12" s="3" customFormat="1" ht="25.5" hidden="1" outlineLevel="1">
      <c r="A21" s="73" t="s">
        <v>196</v>
      </c>
      <c r="B21" s="37" t="s">
        <v>318</v>
      </c>
      <c r="C21" s="36" t="s">
        <v>312</v>
      </c>
      <c r="D21" s="44"/>
      <c r="E21" s="44"/>
      <c r="F21" s="44"/>
      <c r="G21" s="44"/>
      <c r="H21" s="44"/>
      <c r="I21" s="44"/>
    </row>
    <row r="22" spans="1:12" s="3" customFormat="1" ht="51" hidden="1" outlineLevel="1">
      <c r="A22" s="73" t="s">
        <v>198</v>
      </c>
      <c r="B22" s="37" t="s">
        <v>319</v>
      </c>
      <c r="C22" s="36" t="s">
        <v>312</v>
      </c>
      <c r="D22" s="44"/>
      <c r="E22" s="44"/>
      <c r="F22" s="44"/>
      <c r="G22" s="44"/>
      <c r="H22" s="44"/>
      <c r="I22" s="44"/>
    </row>
    <row r="23" spans="1:12" s="3" customFormat="1" ht="25.5" hidden="1" outlineLevel="1">
      <c r="A23" s="73" t="s">
        <v>201</v>
      </c>
      <c r="B23" s="37" t="s">
        <v>320</v>
      </c>
      <c r="C23" s="36" t="s">
        <v>312</v>
      </c>
      <c r="D23" s="44"/>
      <c r="E23" s="44"/>
      <c r="F23" s="44"/>
      <c r="G23" s="44"/>
      <c r="H23" s="44"/>
      <c r="I23" s="44"/>
    </row>
    <row r="24" spans="1:12" s="3" customFormat="1" hidden="1" outlineLevel="1">
      <c r="A24" s="73"/>
      <c r="B24" s="37" t="s">
        <v>273</v>
      </c>
      <c r="C24" s="36" t="s">
        <v>312</v>
      </c>
      <c r="D24" s="44"/>
      <c r="E24" s="44"/>
      <c r="F24" s="44"/>
      <c r="G24" s="44"/>
      <c r="H24" s="44"/>
      <c r="I24" s="44"/>
    </row>
    <row r="25" spans="1:12" s="3" customFormat="1" hidden="1" outlineLevel="1">
      <c r="A25" s="73"/>
      <c r="B25" s="37" t="s">
        <v>274</v>
      </c>
      <c r="C25" s="36" t="s">
        <v>312</v>
      </c>
      <c r="D25" s="44"/>
      <c r="E25" s="44"/>
      <c r="F25" s="44"/>
      <c r="G25" s="44"/>
      <c r="H25" s="44"/>
      <c r="I25" s="44"/>
    </row>
    <row r="26" spans="1:12" s="3" customFormat="1" hidden="1" outlineLevel="1">
      <c r="A26" s="73"/>
      <c r="B26" s="37" t="s">
        <v>275</v>
      </c>
      <c r="C26" s="36" t="s">
        <v>312</v>
      </c>
      <c r="D26" s="44"/>
      <c r="E26" s="44"/>
      <c r="F26" s="44"/>
      <c r="G26" s="44"/>
      <c r="H26" s="44"/>
      <c r="I26" s="44"/>
    </row>
    <row r="27" spans="1:12" ht="12.75" customHeight="1" collapsed="1">
      <c r="A27" s="86" t="s">
        <v>322</v>
      </c>
      <c r="B27" s="85"/>
      <c r="C27" s="87"/>
      <c r="D27" s="44"/>
      <c r="E27" s="44"/>
      <c r="F27" s="44"/>
      <c r="G27" s="44"/>
      <c r="H27" s="44"/>
      <c r="I27" s="44"/>
    </row>
    <row r="28" spans="1:12" ht="25.5">
      <c r="A28" s="54" t="s">
        <v>140</v>
      </c>
      <c r="B28" s="37" t="s">
        <v>141</v>
      </c>
      <c r="C28" s="73" t="s">
        <v>325</v>
      </c>
      <c r="D28" s="29">
        <f>'[7]Утв. тарифы на ЭЭ и ЭМ'!D21</f>
        <v>859.26</v>
      </c>
      <c r="E28" s="29">
        <f>'[7]Утв. тарифы на ЭЭ и ЭМ'!E21</f>
        <v>888.48</v>
      </c>
      <c r="F28" s="29">
        <f>E28</f>
        <v>888.48</v>
      </c>
      <c r="G28" s="29">
        <f>'[30]0.1'!$G$20</f>
        <v>893.44419400935283</v>
      </c>
      <c r="H28" s="124">
        <f>'[30]0.1'!$L$20</f>
        <v>832.79623538537055</v>
      </c>
      <c r="I28" s="125"/>
      <c r="K28" s="64" t="b">
        <f>ROUND([9]Лист1!$D$132,1)=ROUND(H28,1)</f>
        <v>1</v>
      </c>
    </row>
    <row r="29" spans="1:12" ht="12.75" customHeight="1">
      <c r="A29" s="54"/>
      <c r="B29" s="45" t="s">
        <v>153</v>
      </c>
      <c r="C29" s="73" t="s">
        <v>325</v>
      </c>
      <c r="D29" s="29">
        <f>('[5]ЧТЭЦ-4 Б3'!$F$257+'[5]ЧТЭЦ-4 Б3'!$G$257+'[5]ЧТЭЦ-4 Б3'!$H$257+'[5]ЧТЭЦ-4 Б3'!$J$257+'[5]ЧТЭЦ-4 Б3'!$K$257+'[5]ЧТЭЦ-4 Б3'!$L$257)/('[5]ЧТЭЦ-4 Б3'!$F$22+'[5]ЧТЭЦ-4 Б3'!$G$22+'[5]ЧТЭЦ-4 Б3'!$H$22+'[5]ЧТЭЦ-4 Б3'!$J$22+'[5]ЧТЭЦ-4 Б3'!$K$22+'[5]ЧТЭЦ-4 Б3'!$L$22)</f>
        <v>840.54128046507344</v>
      </c>
      <c r="E29" s="29">
        <f>('[5]ЧТЭЦ-4 Б3'!$N$257+'[5]ЧТЭЦ-4 Б3'!$O$257+'[5]ЧТЭЦ-4 Б3'!$P$257+'[5]ЧТЭЦ-4 Б3'!$R$257+'[5]ЧТЭЦ-4 Б3'!$S$257+'[5]ЧТЭЦ-4 Б3'!$T$257)/('[5]ЧТЭЦ-4 Б3'!$N$22+'[5]ЧТЭЦ-4 Б3'!$O$22+'[5]ЧТЭЦ-4 Б3'!$P$22+'[5]ЧТЭЦ-4 Б3'!$R$22+'[5]ЧТЭЦ-4 Б3'!$S$22+'[5]ЧТЭЦ-4 Б3'!$T$22)</f>
        <v>847.85874531505385</v>
      </c>
      <c r="F29" s="29">
        <f>'[30]2.2'!$G$170</f>
        <v>887.3580352639791</v>
      </c>
      <c r="G29" s="29">
        <f>'[30]2.1'!$G$170</f>
        <v>892.27595056935286</v>
      </c>
      <c r="H29" s="124">
        <f>'[30]2'!$G$170</f>
        <v>831.58647338537082</v>
      </c>
      <c r="I29" s="125"/>
      <c r="L29" s="70"/>
    </row>
    <row r="30" spans="1:12" ht="25.5">
      <c r="A30" s="54" t="s">
        <v>142</v>
      </c>
      <c r="B30" s="37" t="s">
        <v>143</v>
      </c>
      <c r="C30" s="73" t="s">
        <v>326</v>
      </c>
      <c r="D30" s="29">
        <f>'[7]Утв. тарифы на ЭЭ и ЭМ'!F21</f>
        <v>110992.55</v>
      </c>
      <c r="E30" s="29">
        <f>'[7]Утв. тарифы на ЭЭ и ЭМ'!G21</f>
        <v>110992.55</v>
      </c>
      <c r="F30" s="29">
        <f>G30</f>
        <v>115765.23000000001</v>
      </c>
      <c r="G30" s="29">
        <f>'[30]0.1'!$H$21</f>
        <v>115765.23000000001</v>
      </c>
      <c r="H30" s="124">
        <f>'[30]0.1'!$K$21</f>
        <v>120591.7279660565</v>
      </c>
      <c r="I30" s="125"/>
      <c r="K30" s="64" t="b">
        <f>H30=[9]Лист1!$E$132</f>
        <v>1</v>
      </c>
    </row>
    <row r="31" spans="1:12" ht="27.75" customHeight="1">
      <c r="A31" s="54" t="s">
        <v>144</v>
      </c>
      <c r="B31" s="37" t="s">
        <v>156</v>
      </c>
      <c r="C31" s="36" t="s">
        <v>323</v>
      </c>
      <c r="D31" s="44"/>
      <c r="E31" s="44"/>
      <c r="F31" s="44"/>
      <c r="G31" s="44"/>
      <c r="H31" s="44"/>
      <c r="I31" s="44"/>
      <c r="L31" s="70"/>
    </row>
    <row r="32" spans="1:12" ht="26.25" customHeight="1">
      <c r="A32" s="54" t="s">
        <v>145</v>
      </c>
      <c r="B32" s="46" t="s">
        <v>41</v>
      </c>
      <c r="C32" s="36" t="s">
        <v>323</v>
      </c>
      <c r="D32" s="29">
        <f>'ЧТЭЦ-4 Б1_П5'!D32</f>
        <v>641.62</v>
      </c>
      <c r="E32" s="29">
        <f>'ЧТЭЦ-4 Б1_П5'!E32</f>
        <v>641.62</v>
      </c>
      <c r="F32" s="29">
        <f>'ЧТЭЦ-4 Б1_П5'!F32</f>
        <v>641.62</v>
      </c>
      <c r="G32" s="29">
        <f>'ЧТЭЦ-4 Б1_П5'!G32</f>
        <v>860.36</v>
      </c>
      <c r="H32" s="124">
        <f>'ЧТЭЦ-4 Б1_П5'!H32:I32</f>
        <v>908.60730740006375</v>
      </c>
      <c r="I32" s="125"/>
    </row>
    <row r="33" spans="1:11" ht="12.75" customHeight="1">
      <c r="A33" s="54" t="s">
        <v>146</v>
      </c>
      <c r="B33" s="46" t="s">
        <v>42</v>
      </c>
      <c r="C33" s="36" t="s">
        <v>323</v>
      </c>
      <c r="D33" s="44"/>
      <c r="E33" s="44"/>
      <c r="F33" s="44"/>
      <c r="G33" s="44"/>
      <c r="H33" s="44"/>
      <c r="I33" s="44"/>
      <c r="K33" s="44"/>
    </row>
    <row r="34" spans="1:11" ht="12.75" customHeight="1">
      <c r="A34" s="54"/>
      <c r="B34" s="38" t="s">
        <v>43</v>
      </c>
      <c r="C34" s="36" t="s">
        <v>323</v>
      </c>
      <c r="D34" s="44"/>
      <c r="E34" s="44"/>
      <c r="F34" s="44"/>
      <c r="G34" s="44"/>
      <c r="H34" s="44"/>
      <c r="I34" s="44"/>
    </row>
    <row r="35" spans="1:11" ht="12.75" customHeight="1">
      <c r="A35" s="54"/>
      <c r="B35" s="38" t="s">
        <v>44</v>
      </c>
      <c r="C35" s="36" t="s">
        <v>323</v>
      </c>
      <c r="D35" s="44"/>
      <c r="E35" s="44"/>
      <c r="F35" s="44"/>
      <c r="G35" s="44"/>
      <c r="H35" s="44"/>
      <c r="I35" s="44"/>
    </row>
    <row r="36" spans="1:11" ht="12.75" customHeight="1">
      <c r="A36" s="54"/>
      <c r="B36" s="38" t="s">
        <v>45</v>
      </c>
      <c r="C36" s="36" t="s">
        <v>323</v>
      </c>
      <c r="D36" s="44"/>
      <c r="E36" s="44"/>
      <c r="F36" s="44"/>
      <c r="G36" s="44"/>
      <c r="H36" s="44"/>
      <c r="I36" s="44"/>
    </row>
    <row r="37" spans="1:11" ht="12.75" customHeight="1">
      <c r="A37" s="54"/>
      <c r="B37" s="38" t="s">
        <v>46</v>
      </c>
      <c r="C37" s="36" t="s">
        <v>323</v>
      </c>
      <c r="D37" s="44"/>
      <c r="E37" s="44"/>
      <c r="F37" s="44"/>
      <c r="G37" s="44"/>
      <c r="H37" s="44"/>
      <c r="I37" s="44"/>
    </row>
    <row r="38" spans="1:11" ht="12.75" customHeight="1">
      <c r="A38" s="54" t="s">
        <v>147</v>
      </c>
      <c r="B38" s="46" t="s">
        <v>47</v>
      </c>
      <c r="C38" s="36" t="s">
        <v>323</v>
      </c>
      <c r="D38" s="44"/>
      <c r="E38" s="44"/>
      <c r="F38" s="44"/>
      <c r="G38" s="44"/>
      <c r="H38" s="44"/>
      <c r="I38" s="44"/>
    </row>
    <row r="39" spans="1:11" ht="12.75" customHeight="1">
      <c r="A39" s="54" t="s">
        <v>148</v>
      </c>
      <c r="B39" s="37" t="s">
        <v>48</v>
      </c>
      <c r="C39" s="36" t="s">
        <v>29</v>
      </c>
      <c r="D39" s="44"/>
      <c r="E39" s="44"/>
      <c r="F39" s="44"/>
      <c r="G39" s="44"/>
      <c r="H39" s="44"/>
      <c r="I39" s="44"/>
    </row>
    <row r="40" spans="1:11" ht="25.5" customHeight="1">
      <c r="A40" s="54" t="s">
        <v>149</v>
      </c>
      <c r="B40" s="38" t="s">
        <v>49</v>
      </c>
      <c r="C40" s="54" t="s">
        <v>324</v>
      </c>
      <c r="D40" s="44"/>
      <c r="E40" s="44"/>
      <c r="F40" s="44"/>
      <c r="G40" s="44"/>
      <c r="H40" s="44"/>
      <c r="I40" s="44"/>
    </row>
    <row r="41" spans="1:11" ht="12.75" customHeight="1">
      <c r="A41" s="54" t="s">
        <v>150</v>
      </c>
      <c r="B41" s="46" t="s">
        <v>50</v>
      </c>
      <c r="C41" s="36" t="s">
        <v>323</v>
      </c>
      <c r="D41" s="44"/>
      <c r="E41" s="44"/>
      <c r="F41" s="44"/>
      <c r="G41" s="44"/>
      <c r="H41" s="44"/>
      <c r="I41" s="44"/>
    </row>
    <row r="42" spans="1:11" ht="25.5">
      <c r="A42" s="54" t="s">
        <v>151</v>
      </c>
      <c r="B42" s="37" t="s">
        <v>51</v>
      </c>
      <c r="C42" s="73" t="s">
        <v>327</v>
      </c>
      <c r="D42" s="44"/>
      <c r="E42" s="44"/>
      <c r="F42" s="44"/>
      <c r="G42" s="44"/>
      <c r="H42" s="44"/>
      <c r="I42" s="44"/>
    </row>
    <row r="43" spans="1:11" ht="25.5">
      <c r="A43" s="54"/>
      <c r="B43" s="38" t="s">
        <v>52</v>
      </c>
      <c r="C43" s="73" t="s">
        <v>327</v>
      </c>
      <c r="D43" s="29">
        <f>'ЧТЭЦ-4 Б1_П5'!D43</f>
        <v>35.270000000000003</v>
      </c>
      <c r="E43" s="29">
        <f>'ЧТЭЦ-4 Б1_П5'!E43</f>
        <v>35.270000000000003</v>
      </c>
      <c r="F43" s="29">
        <f>'ЧТЭЦ-4 Б1_П5'!F43</f>
        <v>31.74</v>
      </c>
      <c r="G43" s="29">
        <f>'ЧТЭЦ-4 Б1_П5'!G43</f>
        <v>31.74</v>
      </c>
      <c r="H43" s="124">
        <f>'ЧТЭЦ-4 Б1_П5'!H43</f>
        <v>70.532130714247032</v>
      </c>
      <c r="I43" s="126"/>
    </row>
    <row r="44" spans="1:11" ht="25.5">
      <c r="A44" s="54"/>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8" t="s">
        <v>160</v>
      </c>
      <c r="B49" s="118"/>
      <c r="C49" s="118"/>
      <c r="D49" s="118"/>
      <c r="E49" s="118"/>
      <c r="F49" s="118"/>
      <c r="G49" s="118"/>
      <c r="H49" s="118"/>
      <c r="I49" s="118"/>
    </row>
  </sheetData>
  <mergeCells count="18">
    <mergeCell ref="A49:I49"/>
    <mergeCell ref="H30:I30"/>
    <mergeCell ref="H28:I28"/>
    <mergeCell ref="H29:I29"/>
    <mergeCell ref="A46:I46"/>
    <mergeCell ref="A47:I47"/>
    <mergeCell ref="A48:I48"/>
    <mergeCell ref="H32:I32"/>
    <mergeCell ref="H43:I43"/>
    <mergeCell ref="C7:C9"/>
    <mergeCell ref="D7:E7"/>
    <mergeCell ref="F7:G7"/>
    <mergeCell ref="H7:I7"/>
    <mergeCell ref="H2:I2"/>
    <mergeCell ref="A4:I4"/>
    <mergeCell ref="A5:I5"/>
    <mergeCell ref="A7:A9"/>
    <mergeCell ref="B7:B9"/>
  </mergeCells>
  <conditionalFormatting sqref="K28">
    <cfRule type="containsText" dxfId="19" priority="3" operator="containsText" text="ложь">
      <formula>NOT(ISERROR(SEARCH("ложь",K28)))</formula>
    </cfRule>
    <cfRule type="containsText" dxfId="18" priority="4" operator="containsText" text="истина">
      <formula>NOT(ISERROR(SEARCH("истина",K28)))</formula>
    </cfRule>
  </conditionalFormatting>
  <conditionalFormatting sqref="K30">
    <cfRule type="containsText" dxfId="17" priority="1" operator="containsText" text="ложь">
      <formula>NOT(ISERROR(SEARCH("ложь",K30)))</formula>
    </cfRule>
    <cfRule type="containsText" dxfId="1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3" spans="1:6">
      <c r="B3" s="62"/>
    </row>
    <row r="4" spans="1:6">
      <c r="A4" s="120" t="s">
        <v>301</v>
      </c>
      <c r="B4" s="120"/>
      <c r="C4" s="120"/>
      <c r="D4" s="120"/>
      <c r="E4" s="120"/>
      <c r="F4" s="120"/>
    </row>
    <row r="5" spans="1:6">
      <c r="A5" s="120" t="str">
        <f>Титульный!$C$19</f>
        <v>Тюменская ТЭЦ-1 без ДПМ/НВ</v>
      </c>
      <c r="B5" s="120"/>
      <c r="C5" s="120"/>
      <c r="D5" s="120"/>
      <c r="E5" s="120"/>
      <c r="F5" s="120"/>
    </row>
    <row r="6" spans="1:6">
      <c r="A6" s="35"/>
      <c r="B6" s="35"/>
      <c r="C6" s="35"/>
      <c r="D6" s="35"/>
      <c r="E6" s="35"/>
      <c r="F6" s="35"/>
    </row>
    <row r="7" spans="1:6" s="8" customFormat="1" ht="38.25">
      <c r="A7" s="121" t="s">
        <v>0</v>
      </c>
      <c r="B7" s="121" t="s">
        <v>8</v>
      </c>
      <c r="C7" s="121" t="s">
        <v>9</v>
      </c>
      <c r="D7" s="30" t="s">
        <v>135</v>
      </c>
      <c r="E7" s="30" t="s">
        <v>136</v>
      </c>
      <c r="F7" s="30" t="s">
        <v>137</v>
      </c>
    </row>
    <row r="8" spans="1:6" s="8" customFormat="1">
      <c r="A8" s="121"/>
      <c r="B8" s="121"/>
      <c r="C8" s="121"/>
      <c r="D8" s="30">
        <f>Титульный!$B$5-2</f>
        <v>2018</v>
      </c>
      <c r="E8" s="30">
        <f>Титульный!$B$5-1</f>
        <v>2019</v>
      </c>
      <c r="F8" s="30">
        <f>Титульный!$B$5</f>
        <v>2020</v>
      </c>
    </row>
    <row r="9" spans="1:6" s="8" customFormat="1">
      <c r="A9" s="121"/>
      <c r="B9" s="121"/>
      <c r="C9" s="121"/>
      <c r="D9" s="30" t="s">
        <v>60</v>
      </c>
      <c r="E9" s="30" t="s">
        <v>60</v>
      </c>
      <c r="F9" s="3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[31]Год!$H$11</f>
        <v>470.16666666666669</v>
      </c>
      <c r="E139" s="29">
        <f>'[32]0.1'!$I$11</f>
        <v>472</v>
      </c>
      <c r="F139" s="29">
        <f>'[32]0.1'!$L$11</f>
        <v>472</v>
      </c>
    </row>
    <row r="140" spans="1:6" ht="38.25">
      <c r="A140" s="36" t="s">
        <v>75</v>
      </c>
      <c r="B140" s="37" t="s">
        <v>31</v>
      </c>
      <c r="C140" s="36" t="s">
        <v>32</v>
      </c>
      <c r="D140" s="29">
        <f>[31]Год!$H$12-[31]Год!$H$14</f>
        <v>441.83970334101383</v>
      </c>
      <c r="E140" s="29">
        <f>'[32]0.1'!$I$12</f>
        <v>434.63935833333335</v>
      </c>
      <c r="F140" s="29">
        <f>'[32]0.1'!$L$12</f>
        <v>439.09199663721006</v>
      </c>
    </row>
    <row r="141" spans="1:6">
      <c r="A141" s="36" t="s">
        <v>76</v>
      </c>
      <c r="B141" s="37" t="s">
        <v>77</v>
      </c>
      <c r="C141" s="36" t="s">
        <v>138</v>
      </c>
      <c r="D141" s="29">
        <f>'[5]ТТЭЦ-1 ДМ'!$E$7</f>
        <v>2658.9189999999999</v>
      </c>
      <c r="E141" s="29">
        <f>'[32]0.1'!$I$13</f>
        <v>2540.7919999999999</v>
      </c>
      <c r="F141" s="29">
        <f>'[32]0.1'!$L$13</f>
        <v>2027.9080000000001</v>
      </c>
    </row>
    <row r="142" spans="1:6">
      <c r="A142" s="36" t="s">
        <v>78</v>
      </c>
      <c r="B142" s="37" t="s">
        <v>79</v>
      </c>
      <c r="C142" s="36" t="s">
        <v>138</v>
      </c>
      <c r="D142" s="29">
        <f>'[5]ТТЭЦ-1 ДМ'!$E$22</f>
        <v>2424.4510000000014</v>
      </c>
      <c r="E142" s="29">
        <f>'[32]0.1'!$I$15</f>
        <v>2328.9987999999998</v>
      </c>
      <c r="F142" s="29">
        <f>'[32]0.1'!$L$15</f>
        <v>1838.446999999999</v>
      </c>
    </row>
    <row r="143" spans="1:6">
      <c r="A143" s="36" t="s">
        <v>80</v>
      </c>
      <c r="B143" s="37" t="s">
        <v>81</v>
      </c>
      <c r="C143" s="36" t="s">
        <v>82</v>
      </c>
      <c r="D143" s="29">
        <f>'[5]ТТЭЦ-1 ДМ'!$E$23</f>
        <v>2339.1530000000002</v>
      </c>
      <c r="E143" s="29">
        <f>'[32]0.1'!$I$16</f>
        <v>2011.3484000000001</v>
      </c>
      <c r="F143" s="29">
        <f>'[32]0.1'!$L$16</f>
        <v>2030.7870000000003</v>
      </c>
    </row>
    <row r="144" spans="1:6">
      <c r="A144" s="36" t="s">
        <v>83</v>
      </c>
      <c r="B144" s="37" t="s">
        <v>84</v>
      </c>
      <c r="C144" s="36" t="s">
        <v>82</v>
      </c>
      <c r="D144" s="29">
        <f>'[5]ТТЭЦ-1 ДМ'!$E$26</f>
        <v>2332.3940000000002</v>
      </c>
      <c r="E144" s="29">
        <f>'[32]0.1'!$I$17</f>
        <v>2004.4754</v>
      </c>
      <c r="F144" s="29">
        <f>'[32]0.1'!$L$17</f>
        <v>2024.1080000000002</v>
      </c>
    </row>
    <row r="145" spans="1:8">
      <c r="A145" s="36" t="s">
        <v>85</v>
      </c>
      <c r="B145" s="37" t="s">
        <v>10</v>
      </c>
      <c r="C145" s="36" t="s">
        <v>86</v>
      </c>
      <c r="D145" s="41"/>
      <c r="E145" s="29">
        <f>'[32]0.1'!$I$43</f>
        <v>2507932.3020702181</v>
      </c>
      <c r="F145" s="29">
        <f>'[32]0.1'!$L$43</f>
        <v>2230337.660818629</v>
      </c>
    </row>
    <row r="146" spans="1:8">
      <c r="A146" s="36"/>
      <c r="B146" s="37" t="s">
        <v>216</v>
      </c>
      <c r="C146" s="36"/>
      <c r="D146" s="41"/>
      <c r="E146" s="41"/>
      <c r="F146" s="41"/>
    </row>
    <row r="147" spans="1:8">
      <c r="A147" s="36" t="s">
        <v>87</v>
      </c>
      <c r="B147" s="38" t="s">
        <v>13</v>
      </c>
      <c r="C147" s="36" t="s">
        <v>86</v>
      </c>
      <c r="D147" s="41"/>
      <c r="E147" s="29">
        <f>'[32]0.1'!$G$43</f>
        <v>1509014.1299618336</v>
      </c>
      <c r="F147" s="29">
        <f>'[32]0.1'!$J$43</f>
        <v>1165437.7811893551</v>
      </c>
    </row>
    <row r="148" spans="1:8">
      <c r="A148" s="36" t="s">
        <v>88</v>
      </c>
      <c r="B148" s="38" t="s">
        <v>14</v>
      </c>
      <c r="C148" s="36" t="s">
        <v>86</v>
      </c>
      <c r="D148" s="41"/>
      <c r="E148" s="29">
        <f>'[32]0.1'!$H$43</f>
        <v>998918.17210838455</v>
      </c>
      <c r="F148" s="29">
        <f>'[32]0.1'!$K$43</f>
        <v>1064899.8796292741</v>
      </c>
    </row>
    <row r="149" spans="1:8" ht="25.5">
      <c r="A149" s="36" t="s">
        <v>89</v>
      </c>
      <c r="B149" s="38" t="s">
        <v>15</v>
      </c>
      <c r="C149" s="36" t="s">
        <v>86</v>
      </c>
      <c r="D149" s="41"/>
      <c r="E149" s="41"/>
      <c r="F149" s="41"/>
    </row>
    <row r="150" spans="1:8">
      <c r="A150" s="36" t="s">
        <v>90</v>
      </c>
      <c r="B150" s="37" t="s">
        <v>91</v>
      </c>
      <c r="C150" s="36" t="s">
        <v>86</v>
      </c>
      <c r="D150" s="29">
        <f>'[5]ТТЭЦ-1 ДМ'!$E$237</f>
        <v>2944510.3429600005</v>
      </c>
      <c r="E150" s="29">
        <f>'[32]0.1'!$I$31</f>
        <v>2299336.7969309855</v>
      </c>
      <c r="F150" s="29">
        <f>'[32]0.1'!$L$31</f>
        <v>2057121.0371072257</v>
      </c>
      <c r="G150" s="47"/>
      <c r="H150" s="47"/>
    </row>
    <row r="151" spans="1:8">
      <c r="A151" s="36"/>
      <c r="B151" s="37" t="s">
        <v>216</v>
      </c>
      <c r="C151" s="36"/>
      <c r="D151" s="41"/>
      <c r="E151" s="41"/>
      <c r="F151" s="41"/>
    </row>
    <row r="152" spans="1:8">
      <c r="A152" s="36" t="s">
        <v>92</v>
      </c>
      <c r="B152" s="38" t="s">
        <v>93</v>
      </c>
      <c r="C152" s="36" t="s">
        <v>86</v>
      </c>
      <c r="D152" s="29">
        <f>'[5]ТТЭЦ-1 ДМ'!$E$257</f>
        <v>1790796.6199700001</v>
      </c>
      <c r="E152" s="29">
        <f>'[32]0.1'!$I$32</f>
        <v>1491402.5026029758</v>
      </c>
      <c r="F152" s="29">
        <f>'[32]0.1'!$L$32</f>
        <v>1150965.6379809007</v>
      </c>
      <c r="G152" s="47"/>
      <c r="H152" s="47"/>
    </row>
    <row r="153" spans="1:8" ht="25.5">
      <c r="A153" s="36"/>
      <c r="B153" s="38" t="s">
        <v>94</v>
      </c>
      <c r="C153" s="36" t="s">
        <v>33</v>
      </c>
      <c r="D153" s="29">
        <f>'[5]ТТЭЦ-1 ДМ'!$E$33</f>
        <v>252.12652898599936</v>
      </c>
      <c r="E153" s="29">
        <f>'[32]4'!$L$24</f>
        <v>243.59999999999997</v>
      </c>
      <c r="F153" s="29">
        <f>'[32]4'!$M$24</f>
        <v>230.1</v>
      </c>
      <c r="G153" s="47"/>
      <c r="H153" s="47"/>
    </row>
    <row r="154" spans="1:8">
      <c r="A154" s="36" t="s">
        <v>95</v>
      </c>
      <c r="B154" s="38" t="s">
        <v>96</v>
      </c>
      <c r="C154" s="36" t="s">
        <v>86</v>
      </c>
      <c r="D154" s="29">
        <f>'[5]ТТЭЦ-1 ДМ'!$E$256</f>
        <v>1153713.7229900002</v>
      </c>
      <c r="E154" s="29">
        <f>'[32]0.1'!$I$33</f>
        <v>807934.29432800971</v>
      </c>
      <c r="F154" s="29">
        <f>'[32]0.1'!$L$33</f>
        <v>906155.39912632504</v>
      </c>
    </row>
    <row r="155" spans="1:8">
      <c r="A155" s="36"/>
      <c r="B155" s="38" t="s">
        <v>97</v>
      </c>
      <c r="C155" s="36" t="s">
        <v>98</v>
      </c>
      <c r="D155" s="29">
        <f>'[5]ТТЭЦ-1 ДМ'!$E$38</f>
        <v>169.24544910059322</v>
      </c>
      <c r="E155" s="29">
        <f>'[32]4'!$L$28</f>
        <v>153.34574456668895</v>
      </c>
      <c r="F155" s="29">
        <f>'[32]4'!$M$28</f>
        <v>165.4</v>
      </c>
    </row>
    <row r="156" spans="1:8" ht="25.5">
      <c r="A156" s="36"/>
      <c r="B156" s="9" t="s">
        <v>99</v>
      </c>
      <c r="C156" s="36" t="s">
        <v>29</v>
      </c>
      <c r="D156" s="30"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('[6]2100'!$D$12-'[6]2100'!$S$12-'[6]2100'!$AG$12-'[6]2100'!$BH$12)/1000</f>
        <v>4774810.1503399992</v>
      </c>
      <c r="E162" s="41"/>
      <c r="F162" s="41"/>
    </row>
    <row r="163" spans="1:6">
      <c r="A163" s="36"/>
      <c r="B163" s="37" t="s">
        <v>216</v>
      </c>
      <c r="C163" s="36"/>
      <c r="D163" s="41"/>
      <c r="E163" s="41"/>
      <c r="F163" s="41"/>
    </row>
    <row r="164" spans="1:6">
      <c r="A164" s="36" t="s">
        <v>112</v>
      </c>
      <c r="B164" s="38" t="s">
        <v>17</v>
      </c>
      <c r="C164" s="36" t="s">
        <v>86</v>
      </c>
      <c r="D164" s="29">
        <f>'[6]2100'!$N$12/1000</f>
        <v>2168355.2102899994</v>
      </c>
      <c r="E164" s="41"/>
      <c r="F164" s="41"/>
    </row>
    <row r="165" spans="1:6">
      <c r="A165" s="36" t="s">
        <v>113</v>
      </c>
      <c r="B165" s="38" t="s">
        <v>18</v>
      </c>
      <c r="C165" s="36" t="s">
        <v>86</v>
      </c>
      <c r="D165" s="29">
        <f>'[6]2100'!$X$12/1000</f>
        <v>905855.38185000012</v>
      </c>
      <c r="E165" s="41"/>
      <c r="F165" s="41"/>
    </row>
    <row r="166" spans="1:6" ht="25.5">
      <c r="A166" s="36" t="s">
        <v>114</v>
      </c>
      <c r="B166" s="38" t="s">
        <v>19</v>
      </c>
      <c r="C166" s="36" t="s">
        <v>86</v>
      </c>
      <c r="D166" s="29">
        <f>('[6]2100'!$AY$12+'[6]2100'!$BQ$12)/1000</f>
        <v>1610325.4715199999</v>
      </c>
      <c r="E166" s="41"/>
      <c r="F166" s="41"/>
    </row>
    <row r="167" spans="1:6">
      <c r="A167" s="36" t="s">
        <v>157</v>
      </c>
      <c r="B167" s="38" t="s">
        <v>158</v>
      </c>
      <c r="C167" s="36" t="s">
        <v>86</v>
      </c>
      <c r="D167" s="29">
        <f>('[6]2100'!$CI$12+'[6]2100'!$DJ$12+'[6]2100'!$EB$12+'[6]2100'!$EC$12+'[6]2100'!$ED$12+'[6]2100'!$EE$12)/1000</f>
        <v>90274.086680000008</v>
      </c>
      <c r="E167" s="41"/>
      <c r="F167" s="41"/>
    </row>
    <row r="168" spans="1:6">
      <c r="A168" s="36" t="s">
        <v>115</v>
      </c>
      <c r="B168" s="9" t="s">
        <v>116</v>
      </c>
      <c r="C168" s="36" t="s">
        <v>86</v>
      </c>
      <c r="D168" s="41"/>
      <c r="E168" s="41"/>
      <c r="F168" s="41"/>
    </row>
    <row r="169" spans="1:6">
      <c r="A169" s="36"/>
      <c r="B169" s="37" t="s">
        <v>216</v>
      </c>
      <c r="C169" s="36"/>
      <c r="D169" s="41"/>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216</v>
      </c>
      <c r="C173" s="36"/>
      <c r="D173" s="41"/>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69" customHeight="1">
      <c r="A184" s="36" t="s">
        <v>132</v>
      </c>
      <c r="B184" s="9" t="s">
        <v>12</v>
      </c>
      <c r="C184" s="36" t="s">
        <v>29</v>
      </c>
      <c r="D184" s="115" t="s">
        <v>179</v>
      </c>
      <c r="E184" s="116"/>
      <c r="F184" s="117"/>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Титульный!$C$19</f>
        <v>Тюменская ТЭЦ-1 без ДПМ/НВ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2"/>
    </row>
    <row r="8" spans="1:11" s="3" customFormat="1">
      <c r="A8" s="123"/>
      <c r="B8" s="123"/>
      <c r="C8" s="123"/>
      <c r="D8" s="42">
        <f>Титульный!$B$5-2</f>
        <v>2018</v>
      </c>
      <c r="E8" s="43" t="s">
        <v>60</v>
      </c>
      <c r="F8" s="42">
        <f>Титульный!$B$5-1</f>
        <v>2019</v>
      </c>
      <c r="G8" s="43" t="s">
        <v>60</v>
      </c>
      <c r="H8" s="42">
        <f>Титульный!$B$5</f>
        <v>2020</v>
      </c>
      <c r="I8" s="43" t="s">
        <v>60</v>
      </c>
      <c r="K8" s="2"/>
    </row>
    <row r="9" spans="1:11" s="3" customFormat="1">
      <c r="A9" s="123"/>
      <c r="B9" s="123"/>
      <c r="C9" s="123"/>
      <c r="D9" s="10" t="s">
        <v>244</v>
      </c>
      <c r="E9" s="10" t="s">
        <v>245</v>
      </c>
      <c r="F9" s="10" t="s">
        <v>244</v>
      </c>
      <c r="G9" s="10" t="s">
        <v>245</v>
      </c>
      <c r="H9" s="10" t="s">
        <v>244</v>
      </c>
      <c r="I9" s="10"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30" t="s">
        <v>140</v>
      </c>
      <c r="B28" s="37" t="s">
        <v>141</v>
      </c>
      <c r="C28" s="73" t="s">
        <v>325</v>
      </c>
      <c r="D28" s="29">
        <f>'[7]Утв. тарифы на ЭЭ и ЭМ'!D22</f>
        <v>619.63</v>
      </c>
      <c r="E28" s="29">
        <f>'[7]Утв. тарифы на ЭЭ и ЭМ'!E22</f>
        <v>638.84</v>
      </c>
      <c r="F28" s="29">
        <f>E28</f>
        <v>638.84</v>
      </c>
      <c r="G28" s="29">
        <f>'[32]0.1'!$G$20</f>
        <v>647.92396198823019</v>
      </c>
      <c r="H28" s="124">
        <f>'[32]0.1'!$L$20</f>
        <v>633.92514507590136</v>
      </c>
      <c r="I28" s="125"/>
      <c r="K28" s="64" t="b">
        <f>ROUND([9]Лист1!$D$146,1)=ROUND(H28,1)</f>
        <v>1</v>
      </c>
    </row>
    <row r="29" spans="1:11" ht="12.75" customHeight="1">
      <c r="A29" s="30"/>
      <c r="B29" s="45" t="s">
        <v>153</v>
      </c>
      <c r="C29" s="73" t="s">
        <v>325</v>
      </c>
      <c r="D29" s="29">
        <f>('[5]ТТЭЦ-1 ДМ'!$F$257+'[5]ТТЭЦ-1 ДМ'!$G$257+'[5]ТТЭЦ-1 ДМ'!$H$257+'[5]ТТЭЦ-1 ДМ'!$J$257+'[5]ТТЭЦ-1 ДМ'!$K$257+'[5]ТТЭЦ-1 ДМ'!$L$257)/('[5]ТТЭЦ-1 ДМ'!$F$22+'[5]ТТЭЦ-1 ДМ'!$G$22+'[5]ТТЭЦ-1 ДМ'!$H$22+'[5]ТТЭЦ-1 ДМ'!$J$22+'[5]ТТЭЦ-1 ДМ'!$K$22+'[5]ТТЭЦ-1 ДМ'!$L$22)</f>
        <v>724.15470104250471</v>
      </c>
      <c r="E29" s="29">
        <f>('[5]ТТЭЦ-1 ДМ'!$N$257+'[5]ТТЭЦ-1 ДМ'!$O$257+'[5]ТТЭЦ-1 ДМ'!$P$257+'[5]ТТЭЦ-1 ДМ'!$R$257+'[5]ТТЭЦ-1 ДМ'!$S$257+'[5]ТТЭЦ-1 ДМ'!$T$257)/('[5]ТТЭЦ-1 ДМ'!$N$22+'[5]ТТЭЦ-1 ДМ'!$O$22+'[5]ТТЭЦ-1 ДМ'!$P$22+'[5]ТТЭЦ-1 ДМ'!$R$22+'[5]ТТЭЦ-1 ДМ'!$S$22+'[5]ТТЭЦ-1 ДМ'!$T$22)</f>
        <v>757.00207334182551</v>
      </c>
      <c r="F29" s="29">
        <f>'[32]2.2'!$G$170</f>
        <v>631.58861937840948</v>
      </c>
      <c r="G29" s="29">
        <f>'[32]2.1'!$G$170</f>
        <v>640.36207429689352</v>
      </c>
      <c r="H29" s="124">
        <f>'[32]2'!$G$170</f>
        <v>626.05320576600866</v>
      </c>
      <c r="I29" s="125"/>
    </row>
    <row r="30" spans="1:11" ht="25.5">
      <c r="A30" s="30" t="s">
        <v>142</v>
      </c>
      <c r="B30" s="37" t="s">
        <v>143</v>
      </c>
      <c r="C30" s="73" t="s">
        <v>326</v>
      </c>
      <c r="D30" s="29">
        <f>'[7]Утв. тарифы на ЭЭ и ЭМ'!F22</f>
        <v>172127.78</v>
      </c>
      <c r="E30" s="29">
        <f>'[7]Утв. тарифы на ЭЭ и ЭМ'!G22</f>
        <v>179114.64</v>
      </c>
      <c r="F30" s="29">
        <f>E30</f>
        <v>179114.64</v>
      </c>
      <c r="G30" s="29">
        <f>'[32]0.1'!$H$21</f>
        <v>191522.41832915472</v>
      </c>
      <c r="H30" s="124">
        <f>'[32]0.1'!$L$21</f>
        <v>202102.65118790962</v>
      </c>
      <c r="I30" s="125"/>
      <c r="K30" s="64" t="b">
        <f>ROUND([9]Лист1!$E$146,1)=ROUND(H30,1)</f>
        <v>1</v>
      </c>
    </row>
    <row r="31" spans="1:11" ht="27.75" customHeight="1">
      <c r="A31" s="30" t="s">
        <v>144</v>
      </c>
      <c r="B31" s="37" t="s">
        <v>156</v>
      </c>
      <c r="C31" s="36" t="s">
        <v>323</v>
      </c>
      <c r="D31" s="44"/>
      <c r="E31" s="44"/>
      <c r="F31" s="44"/>
      <c r="G31" s="44"/>
      <c r="H31" s="44"/>
      <c r="I31" s="44"/>
    </row>
    <row r="32" spans="1:11" ht="26.25" customHeight="1">
      <c r="A32" s="30" t="s">
        <v>145</v>
      </c>
      <c r="B32" s="46" t="s">
        <v>41</v>
      </c>
      <c r="C32" s="36" t="s">
        <v>323</v>
      </c>
      <c r="D32" s="29">
        <f>'[11]Утв. тарифы на ТЭ и ТН'!P9</f>
        <v>564.42999999999995</v>
      </c>
      <c r="E32" s="29">
        <f>'[11]Утв. тарифы на ТЭ и ТН'!Q9</f>
        <v>572.35</v>
      </c>
      <c r="F32" s="29">
        <f>'[11]Утв. тарифы на ТЭ и ТН'!R9</f>
        <v>572.35</v>
      </c>
      <c r="G32" s="29">
        <f>'[11]Утв. тарифы на ТЭ и ТН'!S9</f>
        <v>647.38</v>
      </c>
      <c r="H32" s="124">
        <f>'[12]6.1. ТО'!$O$17</f>
        <v>654.5994401815924</v>
      </c>
      <c r="I32" s="126"/>
    </row>
    <row r="33" spans="1:11" ht="12.75" customHeight="1">
      <c r="A33" s="30" t="s">
        <v>146</v>
      </c>
      <c r="B33" s="46" t="s">
        <v>42</v>
      </c>
      <c r="C33" s="36" t="s">
        <v>323</v>
      </c>
      <c r="D33" s="44"/>
      <c r="E33" s="44"/>
      <c r="F33" s="44"/>
      <c r="G33" s="44"/>
      <c r="H33" s="44"/>
      <c r="I33" s="44"/>
      <c r="K33" s="44"/>
    </row>
    <row r="34" spans="1:11" ht="12.75" customHeight="1">
      <c r="A34" s="30"/>
      <c r="B34" s="38" t="s">
        <v>43</v>
      </c>
      <c r="C34" s="36" t="s">
        <v>323</v>
      </c>
      <c r="D34" s="44"/>
      <c r="E34" s="44"/>
      <c r="F34" s="44"/>
      <c r="G34" s="44"/>
      <c r="H34" s="44"/>
      <c r="I34" s="44"/>
    </row>
    <row r="35" spans="1:11" ht="12.75" customHeight="1">
      <c r="A35" s="30"/>
      <c r="B35" s="38" t="s">
        <v>44</v>
      </c>
      <c r="C35" s="36" t="s">
        <v>323</v>
      </c>
      <c r="D35" s="44"/>
      <c r="E35" s="44"/>
      <c r="F35" s="44"/>
      <c r="G35" s="44"/>
      <c r="H35" s="44"/>
      <c r="I35" s="44"/>
    </row>
    <row r="36" spans="1:11" ht="12.75" customHeight="1">
      <c r="A36" s="30"/>
      <c r="B36" s="38" t="s">
        <v>45</v>
      </c>
      <c r="C36" s="36" t="s">
        <v>323</v>
      </c>
      <c r="D36" s="44"/>
      <c r="E36" s="44"/>
      <c r="F36" s="44"/>
      <c r="G36" s="44"/>
      <c r="H36" s="44"/>
      <c r="I36" s="44"/>
    </row>
    <row r="37" spans="1:11" ht="12.75" customHeight="1">
      <c r="A37" s="30"/>
      <c r="B37" s="38" t="s">
        <v>46</v>
      </c>
      <c r="C37" s="36" t="s">
        <v>323</v>
      </c>
      <c r="D37" s="29">
        <f>'[11]Утв. тарифы на ТЭ и ТН'!P15</f>
        <v>671.93</v>
      </c>
      <c r="E37" s="29">
        <f>'[11]Утв. тарифы на ТЭ и ТН'!Q15</f>
        <v>681.36</v>
      </c>
      <c r="F37" s="44"/>
      <c r="G37" s="44"/>
      <c r="H37" s="44"/>
      <c r="I37" s="44"/>
    </row>
    <row r="38" spans="1:11" ht="12.75" customHeight="1">
      <c r="A38" s="30" t="s">
        <v>147</v>
      </c>
      <c r="B38" s="46" t="s">
        <v>47</v>
      </c>
      <c r="C38" s="36" t="s">
        <v>323</v>
      </c>
      <c r="D38" s="44"/>
      <c r="E38" s="44"/>
      <c r="F38" s="44"/>
      <c r="G38" s="44"/>
      <c r="H38" s="44"/>
      <c r="I38" s="44"/>
    </row>
    <row r="39" spans="1:11" ht="12.75" customHeight="1">
      <c r="A39" s="30" t="s">
        <v>148</v>
      </c>
      <c r="B39" s="37" t="s">
        <v>48</v>
      </c>
      <c r="C39" s="36" t="s">
        <v>29</v>
      </c>
      <c r="D39" s="44"/>
      <c r="E39" s="44"/>
      <c r="F39" s="44"/>
      <c r="G39" s="44"/>
      <c r="H39" s="44"/>
      <c r="I39" s="44"/>
    </row>
    <row r="40" spans="1:11" ht="25.5" customHeight="1">
      <c r="A40" s="30" t="s">
        <v>149</v>
      </c>
      <c r="B40" s="38" t="s">
        <v>49</v>
      </c>
      <c r="C40" s="30" t="s">
        <v>324</v>
      </c>
      <c r="D40" s="44"/>
      <c r="E40" s="44"/>
      <c r="F40" s="44"/>
      <c r="G40" s="44"/>
      <c r="H40" s="44"/>
      <c r="I40" s="44"/>
    </row>
    <row r="41" spans="1:11" ht="12.75" customHeight="1">
      <c r="A41" s="30" t="s">
        <v>150</v>
      </c>
      <c r="B41" s="46" t="s">
        <v>50</v>
      </c>
      <c r="C41" s="36" t="s">
        <v>323</v>
      </c>
      <c r="D41" s="44"/>
      <c r="E41" s="44"/>
      <c r="F41" s="44"/>
      <c r="G41" s="44"/>
      <c r="H41" s="44"/>
      <c r="I41" s="44"/>
    </row>
    <row r="42" spans="1:11" ht="25.5">
      <c r="A42" s="30" t="s">
        <v>151</v>
      </c>
      <c r="B42" s="37" t="s">
        <v>51</v>
      </c>
      <c r="C42" s="73" t="s">
        <v>327</v>
      </c>
      <c r="D42" s="44"/>
      <c r="E42" s="44"/>
      <c r="F42" s="44"/>
      <c r="G42" s="44"/>
      <c r="H42" s="44"/>
      <c r="I42" s="44"/>
    </row>
    <row r="43" spans="1:11" ht="25.5">
      <c r="A43" s="30"/>
      <c r="B43" s="38" t="s">
        <v>52</v>
      </c>
      <c r="C43" s="73" t="s">
        <v>327</v>
      </c>
      <c r="D43" s="29">
        <f>'[11]Утв. тарифы на ТЭ и ТН'!P27</f>
        <v>29.33</v>
      </c>
      <c r="E43" s="29">
        <f>'[11]Утв. тарифы на ТЭ и ТН'!Q27</f>
        <v>29.83</v>
      </c>
      <c r="F43" s="29">
        <f>'[11]Утв. тарифы на ТЭ и ТН'!R27</f>
        <v>29.83</v>
      </c>
      <c r="G43" s="29">
        <f>'[11]Утв. тарифы на ТЭ и ТН'!S27</f>
        <v>55.4</v>
      </c>
      <c r="H43" s="124">
        <f>[12]Заявление!$F$8</f>
        <v>47.501409306426488</v>
      </c>
      <c r="I43" s="126"/>
    </row>
    <row r="44" spans="1:11" ht="25.5">
      <c r="A44" s="30"/>
      <c r="B44" s="38" t="s">
        <v>53</v>
      </c>
      <c r="C44" s="73" t="s">
        <v>327</v>
      </c>
      <c r="D44" s="29">
        <f>'[11]Утв. тарифы на ТЭ и ТН'!P36</f>
        <v>57.02</v>
      </c>
      <c r="E44" s="29">
        <f>'[11]Утв. тарифы на ТЭ и ТН'!Q36</f>
        <v>57.02</v>
      </c>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161</v>
      </c>
      <c r="B49" s="119"/>
      <c r="C49" s="119"/>
      <c r="D49" s="119"/>
      <c r="E49" s="119"/>
      <c r="F49" s="119"/>
      <c r="G49" s="119"/>
      <c r="H49" s="119"/>
      <c r="I49" s="119"/>
    </row>
  </sheetData>
  <mergeCells count="18">
    <mergeCell ref="A49:I49"/>
    <mergeCell ref="H28:I28"/>
    <mergeCell ref="H29:I29"/>
    <mergeCell ref="H30:I30"/>
    <mergeCell ref="H32:I32"/>
    <mergeCell ref="H43:I43"/>
    <mergeCell ref="A46:I46"/>
    <mergeCell ref="A47:I47"/>
    <mergeCell ref="A48:I48"/>
    <mergeCell ref="C7:C9"/>
    <mergeCell ref="D7:E7"/>
    <mergeCell ref="F7:G7"/>
    <mergeCell ref="H7:I7"/>
    <mergeCell ref="H2:I2"/>
    <mergeCell ref="A4:I4"/>
    <mergeCell ref="A5:I5"/>
    <mergeCell ref="A7:A9"/>
    <mergeCell ref="B7:B9"/>
  </mergeCells>
  <conditionalFormatting sqref="K28">
    <cfRule type="containsText" dxfId="15" priority="3" operator="containsText" text="ложь">
      <formula>NOT(ISERROR(SEARCH("ложь",K28)))</formula>
    </cfRule>
    <cfRule type="containsText" dxfId="14" priority="4" operator="containsText" text="истина">
      <formula>NOT(ISERROR(SEARCH("истина",K28)))</formula>
    </cfRule>
  </conditionalFormatting>
  <conditionalFormatting sqref="K30">
    <cfRule type="containsText" dxfId="13" priority="1" operator="containsText" text="ложь">
      <formula>NOT(ISERROR(SEARCH("ложь",K30)))</formula>
    </cfRule>
    <cfRule type="containsText" dxfId="1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3" spans="1:6">
      <c r="B3" s="62"/>
    </row>
    <row r="4" spans="1:6">
      <c r="A4" s="120" t="s">
        <v>301</v>
      </c>
      <c r="B4" s="120"/>
      <c r="C4" s="120"/>
      <c r="D4" s="120"/>
      <c r="E4" s="120"/>
      <c r="F4" s="120"/>
    </row>
    <row r="5" spans="1:6">
      <c r="A5" s="120" t="str">
        <f>Титульный!$C$20</f>
        <v>Тюменская ТЭЦ-1 (БЛ 2) ДПМ</v>
      </c>
      <c r="B5" s="120"/>
      <c r="C5" s="120"/>
      <c r="D5" s="120"/>
      <c r="E5" s="120"/>
      <c r="F5" s="120"/>
    </row>
    <row r="6" spans="1:6">
      <c r="A6" s="35"/>
      <c r="B6" s="35"/>
      <c r="C6" s="35"/>
      <c r="D6" s="35"/>
      <c r="E6" s="35"/>
      <c r="F6" s="35"/>
    </row>
    <row r="7" spans="1:6" s="8" customFormat="1" ht="38.25">
      <c r="A7" s="121" t="s">
        <v>0</v>
      </c>
      <c r="B7" s="121" t="s">
        <v>8</v>
      </c>
      <c r="C7" s="121" t="s">
        <v>9</v>
      </c>
      <c r="D7" s="30" t="s">
        <v>135</v>
      </c>
      <c r="E7" s="30" t="s">
        <v>136</v>
      </c>
      <c r="F7" s="30" t="s">
        <v>137</v>
      </c>
    </row>
    <row r="8" spans="1:6" s="8" customFormat="1">
      <c r="A8" s="121"/>
      <c r="B8" s="121"/>
      <c r="C8" s="121"/>
      <c r="D8" s="30">
        <f>Титульный!$B$5-2</f>
        <v>2018</v>
      </c>
      <c r="E8" s="30">
        <f>Титульный!$B$5-1</f>
        <v>2019</v>
      </c>
      <c r="F8" s="30">
        <f>Титульный!$B$5</f>
        <v>2020</v>
      </c>
    </row>
    <row r="9" spans="1:6" s="8" customFormat="1">
      <c r="A9" s="121"/>
      <c r="B9" s="121"/>
      <c r="C9" s="121"/>
      <c r="D9" s="30" t="s">
        <v>60</v>
      </c>
      <c r="E9" s="30" t="s">
        <v>60</v>
      </c>
      <c r="F9" s="3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[33]Год!$H$11</f>
        <v>209.69999999999996</v>
      </c>
      <c r="E139" s="29">
        <f>'[34]0.1'!$I$11</f>
        <v>209.7</v>
      </c>
      <c r="F139" s="29">
        <f>'[34]0.1'!$L$11</f>
        <v>209.69999999999996</v>
      </c>
    </row>
    <row r="140" spans="1:6" ht="38.25">
      <c r="A140" s="36" t="s">
        <v>75</v>
      </c>
      <c r="B140" s="37" t="s">
        <v>31</v>
      </c>
      <c r="C140" s="36" t="s">
        <v>32</v>
      </c>
      <c r="D140" s="29">
        <f>[33]Год!$H$12-[33]Год!$H$14</f>
        <v>199.98979305223864</v>
      </c>
      <c r="E140" s="29">
        <f>'[34]0.1'!$I$12</f>
        <v>200.34369166666664</v>
      </c>
      <c r="F140" s="29">
        <f>'[34]0.1'!$L$12</f>
        <v>200.03828895597647</v>
      </c>
    </row>
    <row r="141" spans="1:6">
      <c r="A141" s="36" t="s">
        <v>76</v>
      </c>
      <c r="B141" s="37" t="s">
        <v>77</v>
      </c>
      <c r="C141" s="36" t="s">
        <v>138</v>
      </c>
      <c r="D141" s="29">
        <f>'[5]ТТЭЦ-1 НМ'!$E$7</f>
        <v>1262.0150000000001</v>
      </c>
      <c r="E141" s="29">
        <f>'[34]0.1'!$I$13</f>
        <v>1312.17</v>
      </c>
      <c r="F141" s="29">
        <f>'[34]0.1'!$L$13</f>
        <v>1243.7979999999998</v>
      </c>
    </row>
    <row r="142" spans="1:6">
      <c r="A142" s="36" t="s">
        <v>78</v>
      </c>
      <c r="B142" s="37" t="s">
        <v>79</v>
      </c>
      <c r="C142" s="36" t="s">
        <v>138</v>
      </c>
      <c r="D142" s="29">
        <f>'[5]ТТЭЦ-1 НМ'!$E$22</f>
        <v>1183.173</v>
      </c>
      <c r="E142" s="29">
        <f>'[34]0.1'!$I$15</f>
        <v>1238.3331000000001</v>
      </c>
      <c r="F142" s="29">
        <f>'[34]0.1'!$L$15</f>
        <v>1158.1990000000001</v>
      </c>
    </row>
    <row r="143" spans="1:6">
      <c r="A143" s="36" t="s">
        <v>80</v>
      </c>
      <c r="B143" s="37" t="s">
        <v>81</v>
      </c>
      <c r="C143" s="36" t="s">
        <v>82</v>
      </c>
      <c r="D143" s="29">
        <f>'[5]ТТЭЦ-1 НМ'!$E$23</f>
        <v>738.16500000000008</v>
      </c>
      <c r="E143" s="29">
        <f>'[34]0.1'!$I$16</f>
        <v>927.68399999999997</v>
      </c>
      <c r="F143" s="29">
        <f>'[34]0.1'!$L$16</f>
        <v>944.18200000000002</v>
      </c>
    </row>
    <row r="144" spans="1:6">
      <c r="A144" s="36" t="s">
        <v>83</v>
      </c>
      <c r="B144" s="37" t="s">
        <v>84</v>
      </c>
      <c r="C144" s="36" t="s">
        <v>82</v>
      </c>
      <c r="D144" s="29">
        <f>'[5]ТТЭЦ-1 НМ'!$E$26</f>
        <v>738.16500000000008</v>
      </c>
      <c r="E144" s="29">
        <f>'[34]0.1'!$I$17</f>
        <v>927.68399999999997</v>
      </c>
      <c r="F144" s="29">
        <f>'[34]0.1'!$L$17</f>
        <v>944.18200000000002</v>
      </c>
    </row>
    <row r="145" spans="1:8">
      <c r="A145" s="36" t="s">
        <v>85</v>
      </c>
      <c r="B145" s="37" t="s">
        <v>10</v>
      </c>
      <c r="C145" s="36" t="s">
        <v>86</v>
      </c>
      <c r="D145" s="40"/>
      <c r="E145" s="29">
        <f>'[34]0.1'!$I$43</f>
        <v>848769.89821937657</v>
      </c>
      <c r="F145" s="29">
        <f>'[34]0.1'!$L$43</f>
        <v>813308.51111263805</v>
      </c>
    </row>
    <row r="146" spans="1:8">
      <c r="A146" s="36"/>
      <c r="B146" s="37" t="s">
        <v>216</v>
      </c>
      <c r="C146" s="36"/>
      <c r="D146" s="40"/>
      <c r="E146" s="40"/>
      <c r="F146" s="40"/>
    </row>
    <row r="147" spans="1:8">
      <c r="A147" s="36" t="s">
        <v>87</v>
      </c>
      <c r="B147" s="38" t="s">
        <v>13</v>
      </c>
      <c r="C147" s="36" t="s">
        <v>86</v>
      </c>
      <c r="D147" s="40"/>
      <c r="E147" s="29">
        <f>'[34]0.1'!$G$43</f>
        <v>848769.89821937657</v>
      </c>
      <c r="F147" s="29">
        <f>'[34]0.1'!$J$43</f>
        <v>813308.51111263805</v>
      </c>
    </row>
    <row r="148" spans="1:8">
      <c r="A148" s="36" t="s">
        <v>88</v>
      </c>
      <c r="B148" s="38" t="s">
        <v>14</v>
      </c>
      <c r="C148" s="36" t="s">
        <v>86</v>
      </c>
      <c r="D148" s="40"/>
      <c r="E148" s="29">
        <f>'[34]0.1'!$H$43</f>
        <v>0</v>
      </c>
      <c r="F148" s="29">
        <f>'[34]0.1'!$K$43</f>
        <v>0</v>
      </c>
    </row>
    <row r="149" spans="1:8" ht="25.5">
      <c r="A149" s="36" t="s">
        <v>89</v>
      </c>
      <c r="B149" s="38" t="s">
        <v>15</v>
      </c>
      <c r="C149" s="36" t="s">
        <v>86</v>
      </c>
      <c r="D149" s="41"/>
      <c r="E149" s="41"/>
      <c r="F149" s="41"/>
    </row>
    <row r="150" spans="1:8">
      <c r="A150" s="36" t="s">
        <v>90</v>
      </c>
      <c r="B150" s="37" t="s">
        <v>91</v>
      </c>
      <c r="C150" s="36" t="s">
        <v>86</v>
      </c>
      <c r="D150" s="29">
        <f>'[5]ТТЭЦ-1 НМ'!$E$237</f>
        <v>1139859.6543299996</v>
      </c>
      <c r="E150" s="29">
        <f>'[34]0.1'!$I$31</f>
        <v>1150419.9895661625</v>
      </c>
      <c r="F150" s="29">
        <f>'[34]0.1'!$L$31</f>
        <v>1144801.3744948371</v>
      </c>
      <c r="G150" s="47"/>
      <c r="H150" s="47"/>
    </row>
    <row r="151" spans="1:8">
      <c r="A151" s="36"/>
      <c r="B151" s="37" t="s">
        <v>216</v>
      </c>
      <c r="C151" s="36"/>
      <c r="D151" s="40"/>
      <c r="E151" s="40"/>
      <c r="F151" s="40"/>
    </row>
    <row r="152" spans="1:8">
      <c r="A152" s="36" t="s">
        <v>92</v>
      </c>
      <c r="B152" s="38" t="s">
        <v>93</v>
      </c>
      <c r="C152" s="36" t="s">
        <v>86</v>
      </c>
      <c r="D152" s="29">
        <f>'[5]ТТЭЦ-1 НМ'!$E$257</f>
        <v>786539.66542000009</v>
      </c>
      <c r="E152" s="29">
        <f>'[34]0.1'!$I$32</f>
        <v>847323.22369876679</v>
      </c>
      <c r="F152" s="29">
        <f>'[34]0.1'!$L$32</f>
        <v>811907.36597400007</v>
      </c>
      <c r="G152" s="47"/>
      <c r="H152" s="47"/>
    </row>
    <row r="153" spans="1:8" ht="25.5">
      <c r="A153" s="36"/>
      <c r="B153" s="38" t="s">
        <v>94</v>
      </c>
      <c r="C153" s="36" t="s">
        <v>33</v>
      </c>
      <c r="D153" s="29">
        <f>'[5]ТТЭЦ-1 НМ'!$E$33</f>
        <v>226.79304706360315</v>
      </c>
      <c r="E153" s="29">
        <f>'[34]4'!$L$24</f>
        <v>259.34586547976107</v>
      </c>
      <c r="F153" s="29">
        <f>'[34]4'!$M$24</f>
        <v>257.10000000000002</v>
      </c>
      <c r="G153" s="47"/>
      <c r="H153" s="47"/>
    </row>
    <row r="154" spans="1:8">
      <c r="A154" s="36" t="s">
        <v>95</v>
      </c>
      <c r="B154" s="38" t="s">
        <v>96</v>
      </c>
      <c r="C154" s="36" t="s">
        <v>86</v>
      </c>
      <c r="D154" s="29">
        <f>'[5]ТТЭЦ-1 НМ'!$E$256</f>
        <v>353319.98890999996</v>
      </c>
      <c r="E154" s="29">
        <f>'[34]0.1'!$I$33</f>
        <v>303096.76586739568</v>
      </c>
      <c r="F154" s="29">
        <f>'[34]0.1'!$L$33</f>
        <v>332894.00852083706</v>
      </c>
    </row>
    <row r="155" spans="1:8">
      <c r="A155" s="36"/>
      <c r="B155" s="38" t="s">
        <v>97</v>
      </c>
      <c r="C155" s="36" t="s">
        <v>98</v>
      </c>
      <c r="D155" s="29">
        <f>'[5]ТТЭЦ-1 НМ'!$E$38</f>
        <v>164.15029160147122</v>
      </c>
      <c r="E155" s="29">
        <f>'[34]4'!$L$28</f>
        <v>124.20938612655537</v>
      </c>
      <c r="F155" s="29">
        <f>'[34]4'!$M$28</f>
        <v>130.19999999999999</v>
      </c>
    </row>
    <row r="156" spans="1:8" ht="25.5">
      <c r="A156" s="36"/>
      <c r="B156" s="9" t="s">
        <v>99</v>
      </c>
      <c r="C156" s="36" t="s">
        <v>29</v>
      </c>
      <c r="D156" s="65"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('[6]2100'!$S$12+'[6]2100'!$AG$12+'[6]2100'!$BH$12)/1000</f>
        <v>2031791.1789599999</v>
      </c>
      <c r="E162" s="41"/>
      <c r="F162" s="41"/>
      <c r="G162" s="47"/>
    </row>
    <row r="163" spans="1:7">
      <c r="A163" s="36"/>
      <c r="B163" s="37" t="s">
        <v>216</v>
      </c>
      <c r="C163" s="36"/>
      <c r="D163" s="40"/>
      <c r="E163" s="41"/>
      <c r="F163" s="41"/>
    </row>
    <row r="164" spans="1:7">
      <c r="A164" s="36" t="s">
        <v>112</v>
      </c>
      <c r="B164" s="38" t="s">
        <v>17</v>
      </c>
      <c r="C164" s="36" t="s">
        <v>86</v>
      </c>
      <c r="D164" s="29">
        <f>'[6]2100'!$S$12/1000</f>
        <v>963540.46517999994</v>
      </c>
      <c r="E164" s="41"/>
      <c r="F164" s="41"/>
      <c r="G164" s="47"/>
    </row>
    <row r="165" spans="1:7">
      <c r="A165" s="36" t="s">
        <v>113</v>
      </c>
      <c r="B165" s="38" t="s">
        <v>18</v>
      </c>
      <c r="C165" s="36" t="s">
        <v>86</v>
      </c>
      <c r="D165" s="29">
        <f>'[6]2100'!$AG$12/1000</f>
        <v>562683.38130000001</v>
      </c>
      <c r="E165" s="41"/>
      <c r="F165" s="41"/>
    </row>
    <row r="166" spans="1:7" ht="25.5">
      <c r="A166" s="36" t="s">
        <v>114</v>
      </c>
      <c r="B166" s="38" t="s">
        <v>19</v>
      </c>
      <c r="C166" s="36" t="s">
        <v>86</v>
      </c>
      <c r="D166" s="29">
        <f>'[6]2100'!$BH$12/1000</f>
        <v>505567.33247999992</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69" customHeight="1">
      <c r="A184" s="36" t="s">
        <v>132</v>
      </c>
      <c r="B184" s="9" t="s">
        <v>12</v>
      </c>
      <c r="C184" s="36" t="s">
        <v>29</v>
      </c>
      <c r="D184" s="115" t="s">
        <v>179</v>
      </c>
      <c r="E184" s="116"/>
      <c r="F184" s="117"/>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Титульный!$C$20</f>
        <v>Тюменская ТЭЦ-1 (БЛ 2)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2"/>
    </row>
    <row r="8" spans="1:11" s="3" customFormat="1">
      <c r="A8" s="123"/>
      <c r="B8" s="123"/>
      <c r="C8" s="123"/>
      <c r="D8" s="42">
        <f>Титульный!$B$5-2</f>
        <v>2018</v>
      </c>
      <c r="E8" s="43" t="s">
        <v>60</v>
      </c>
      <c r="F8" s="42">
        <f>Титульный!$B$5-1</f>
        <v>2019</v>
      </c>
      <c r="G8" s="43" t="s">
        <v>60</v>
      </c>
      <c r="H8" s="42">
        <f>Титульный!$B$5</f>
        <v>2020</v>
      </c>
      <c r="I8" s="43" t="s">
        <v>60</v>
      </c>
      <c r="K8" s="2"/>
    </row>
    <row r="9" spans="1:11" s="3" customFormat="1">
      <c r="A9" s="123"/>
      <c r="B9" s="123"/>
      <c r="C9" s="123"/>
      <c r="D9" s="10" t="s">
        <v>244</v>
      </c>
      <c r="E9" s="10" t="s">
        <v>245</v>
      </c>
      <c r="F9" s="10" t="s">
        <v>244</v>
      </c>
      <c r="G9" s="10" t="s">
        <v>245</v>
      </c>
      <c r="H9" s="10" t="s">
        <v>244</v>
      </c>
      <c r="I9" s="10"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30" t="s">
        <v>140</v>
      </c>
      <c r="B28" s="37" t="s">
        <v>141</v>
      </c>
      <c r="C28" s="73" t="s">
        <v>325</v>
      </c>
      <c r="D28" s="29">
        <f>'[7]Утв. тарифы на ЭЭ и ЭМ'!D23</f>
        <v>701.49</v>
      </c>
      <c r="E28" s="29">
        <f>'[7]Утв. тарифы на ЭЭ и ЭМ'!E23</f>
        <v>723.95</v>
      </c>
      <c r="F28" s="29">
        <f>E28</f>
        <v>723.95</v>
      </c>
      <c r="G28" s="29">
        <f>'[34]0.1'!$G$20</f>
        <v>685.413236728774</v>
      </c>
      <c r="H28" s="124">
        <f>'[34]0.1'!$L$20</f>
        <v>702.2182812389218</v>
      </c>
      <c r="I28" s="125"/>
      <c r="K28" s="64" t="b">
        <f>ROUND([9]Лист1!$D$160,1)=ROUND(H28,1)</f>
        <v>1</v>
      </c>
    </row>
    <row r="29" spans="1:11" ht="12.75" customHeight="1">
      <c r="A29" s="30"/>
      <c r="B29" s="45" t="s">
        <v>153</v>
      </c>
      <c r="C29" s="73" t="s">
        <v>325</v>
      </c>
      <c r="D29" s="29">
        <f>('[5]ТТЭЦ-1 НМ'!$F$257+'[5]ТТЭЦ-1 НМ'!$G$257+'[5]ТТЭЦ-1 НМ'!$H$257+'[5]ТТЭЦ-1 НМ'!$J$257+'[5]ТТЭЦ-1 НМ'!$K$257+'[5]ТТЭЦ-1 НМ'!$L$257)/('[5]ТТЭЦ-1 НМ'!$F$22+'[5]ТТЭЦ-1 НМ'!$G$22+'[5]ТТЭЦ-1 НМ'!$H$22+'[5]ТТЭЦ-1 НМ'!$J$22+'[5]ТТЭЦ-1 НМ'!$K$22+'[5]ТТЭЦ-1 НМ'!$L$22)</f>
        <v>596.42281631902256</v>
      </c>
      <c r="E29" s="29">
        <f>('[5]ТТЭЦ-1 НМ'!$N$257+'[5]ТТЭЦ-1 НМ'!$O$257+'[5]ТТЭЦ-1 НМ'!$P$257+'[5]ТТЭЦ-1 НМ'!$R$257+'[5]ТТЭЦ-1 НМ'!$S$257+'[5]ТТЭЦ-1 НМ'!$T$257)/('[5]ТТЭЦ-1 НМ'!$N$22+'[5]ТТЭЦ-1 НМ'!$O$22+'[5]ТТЭЦ-1 НМ'!$P$22+'[5]ТТЭЦ-1 НМ'!$R$22+'[5]ТТЭЦ-1 НМ'!$S$22+'[5]ТТЭЦ-1 НМ'!$T$22)</f>
        <v>718.71354771586573</v>
      </c>
      <c r="F29" s="29">
        <f>'[34]2.2'!$G$170</f>
        <v>722.82977876267228</v>
      </c>
      <c r="G29" s="29">
        <f>'[34]2.1'!$G$170</f>
        <v>684.24499328877403</v>
      </c>
      <c r="H29" s="124">
        <f>'[34]2'!$G$170</f>
        <v>701.00851923892185</v>
      </c>
      <c r="I29" s="125"/>
    </row>
    <row r="30" spans="1:11" ht="25.5">
      <c r="A30" s="30" t="s">
        <v>142</v>
      </c>
      <c r="B30" s="37" t="s">
        <v>143</v>
      </c>
      <c r="C30" s="73" t="s">
        <v>326</v>
      </c>
      <c r="D30" s="44"/>
      <c r="E30" s="44"/>
      <c r="F30" s="44"/>
      <c r="G30" s="44"/>
      <c r="H30" s="127"/>
      <c r="I30" s="128"/>
    </row>
    <row r="31" spans="1:11" ht="27.75" customHeight="1">
      <c r="A31" s="30" t="s">
        <v>144</v>
      </c>
      <c r="B31" s="37" t="s">
        <v>156</v>
      </c>
      <c r="C31" s="36" t="s">
        <v>323</v>
      </c>
      <c r="D31" s="44"/>
      <c r="E31" s="44"/>
      <c r="F31" s="44"/>
      <c r="G31" s="44"/>
      <c r="H31" s="44"/>
      <c r="I31" s="44"/>
    </row>
    <row r="32" spans="1:11" ht="26.25" customHeight="1">
      <c r="A32" s="30" t="s">
        <v>145</v>
      </c>
      <c r="B32" s="46" t="s">
        <v>41</v>
      </c>
      <c r="C32" s="36" t="s">
        <v>323</v>
      </c>
      <c r="D32" s="29">
        <f>'ТТЭЦ-1 ДМ_П5'!D32</f>
        <v>564.42999999999995</v>
      </c>
      <c r="E32" s="29">
        <f>'ТТЭЦ-1 ДМ_П5'!E32</f>
        <v>572.35</v>
      </c>
      <c r="F32" s="29">
        <f>'ТТЭЦ-1 ДМ_П5'!F32</f>
        <v>572.35</v>
      </c>
      <c r="G32" s="29">
        <f>'ТТЭЦ-1 ДМ_П5'!G32</f>
        <v>647.38</v>
      </c>
      <c r="H32" s="124">
        <f>'ТТЭЦ-1 ДМ_П5'!H32</f>
        <v>654.5994401815924</v>
      </c>
      <c r="I32" s="126"/>
    </row>
    <row r="33" spans="1:11" ht="12.75" customHeight="1">
      <c r="A33" s="30" t="s">
        <v>146</v>
      </c>
      <c r="B33" s="46" t="s">
        <v>42</v>
      </c>
      <c r="C33" s="36" t="s">
        <v>323</v>
      </c>
      <c r="D33" s="44"/>
      <c r="E33" s="44"/>
      <c r="F33" s="44"/>
      <c r="G33" s="44"/>
      <c r="H33" s="44"/>
      <c r="I33" s="44"/>
      <c r="K33" s="44"/>
    </row>
    <row r="34" spans="1:11" ht="12.75" customHeight="1">
      <c r="A34" s="30"/>
      <c r="B34" s="38" t="s">
        <v>43</v>
      </c>
      <c r="C34" s="36" t="s">
        <v>323</v>
      </c>
      <c r="D34" s="44"/>
      <c r="E34" s="44"/>
      <c r="F34" s="44"/>
      <c r="G34" s="44"/>
      <c r="H34" s="44"/>
      <c r="I34" s="44"/>
    </row>
    <row r="35" spans="1:11" ht="12.75" customHeight="1">
      <c r="A35" s="30"/>
      <c r="B35" s="38" t="s">
        <v>44</v>
      </c>
      <c r="C35" s="36" t="s">
        <v>323</v>
      </c>
      <c r="D35" s="44"/>
      <c r="E35" s="44"/>
      <c r="F35" s="44"/>
      <c r="G35" s="44"/>
      <c r="H35" s="44"/>
      <c r="I35" s="44"/>
    </row>
    <row r="36" spans="1:11" ht="12.75" customHeight="1">
      <c r="A36" s="30"/>
      <c r="B36" s="38" t="s">
        <v>45</v>
      </c>
      <c r="C36" s="36" t="s">
        <v>323</v>
      </c>
      <c r="D36" s="44"/>
      <c r="E36" s="44"/>
      <c r="F36" s="44"/>
      <c r="G36" s="44"/>
      <c r="H36" s="44"/>
      <c r="I36" s="44"/>
    </row>
    <row r="37" spans="1:11" ht="12.75" customHeight="1">
      <c r="A37" s="30"/>
      <c r="B37" s="38" t="s">
        <v>46</v>
      </c>
      <c r="C37" s="36" t="s">
        <v>323</v>
      </c>
      <c r="D37" s="44"/>
      <c r="E37" s="44"/>
      <c r="F37" s="44"/>
      <c r="G37" s="44"/>
      <c r="H37" s="44"/>
      <c r="I37" s="44"/>
    </row>
    <row r="38" spans="1:11" ht="12.75" customHeight="1">
      <c r="A38" s="30" t="s">
        <v>147</v>
      </c>
      <c r="B38" s="46" t="s">
        <v>47</v>
      </c>
      <c r="C38" s="36" t="s">
        <v>323</v>
      </c>
      <c r="D38" s="44"/>
      <c r="E38" s="44"/>
      <c r="F38" s="44"/>
      <c r="G38" s="44"/>
      <c r="H38" s="44"/>
      <c r="I38" s="44"/>
    </row>
    <row r="39" spans="1:11" ht="12.75" customHeight="1">
      <c r="A39" s="30" t="s">
        <v>148</v>
      </c>
      <c r="B39" s="37" t="s">
        <v>48</v>
      </c>
      <c r="C39" s="36" t="s">
        <v>29</v>
      </c>
      <c r="D39" s="44"/>
      <c r="E39" s="44"/>
      <c r="F39" s="44"/>
      <c r="G39" s="44"/>
      <c r="H39" s="44"/>
      <c r="I39" s="44"/>
    </row>
    <row r="40" spans="1:11" ht="25.5" customHeight="1">
      <c r="A40" s="30" t="s">
        <v>149</v>
      </c>
      <c r="B40" s="38" t="s">
        <v>49</v>
      </c>
      <c r="C40" s="30" t="s">
        <v>324</v>
      </c>
      <c r="D40" s="44"/>
      <c r="E40" s="44"/>
      <c r="F40" s="44"/>
      <c r="G40" s="44"/>
      <c r="H40" s="44"/>
      <c r="I40" s="44"/>
    </row>
    <row r="41" spans="1:11" ht="12.75" customHeight="1">
      <c r="A41" s="30" t="s">
        <v>150</v>
      </c>
      <c r="B41" s="46" t="s">
        <v>50</v>
      </c>
      <c r="C41" s="36" t="s">
        <v>323</v>
      </c>
      <c r="D41" s="44"/>
      <c r="E41" s="44"/>
      <c r="F41" s="44"/>
      <c r="G41" s="44"/>
      <c r="H41" s="44"/>
      <c r="I41" s="44"/>
    </row>
    <row r="42" spans="1:11" ht="25.5">
      <c r="A42" s="30" t="s">
        <v>151</v>
      </c>
      <c r="B42" s="37" t="s">
        <v>51</v>
      </c>
      <c r="C42" s="73" t="s">
        <v>327</v>
      </c>
      <c r="D42" s="44"/>
      <c r="E42" s="44"/>
      <c r="F42" s="44"/>
      <c r="G42" s="44"/>
      <c r="H42" s="44"/>
      <c r="I42" s="44"/>
    </row>
    <row r="43" spans="1:11" ht="25.5">
      <c r="A43" s="30"/>
      <c r="B43" s="38" t="s">
        <v>52</v>
      </c>
      <c r="C43" s="73" t="s">
        <v>327</v>
      </c>
      <c r="D43" s="44"/>
      <c r="E43" s="44"/>
      <c r="F43" s="44"/>
      <c r="G43" s="44"/>
      <c r="H43" s="44"/>
      <c r="I43" s="44"/>
    </row>
    <row r="44" spans="1:11" ht="25.5">
      <c r="A44" s="30"/>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161</v>
      </c>
      <c r="B49" s="119"/>
      <c r="C49" s="119"/>
      <c r="D49" s="119"/>
      <c r="E49" s="119"/>
      <c r="F49" s="119"/>
      <c r="G49" s="119"/>
      <c r="H49" s="119"/>
      <c r="I49" s="119"/>
    </row>
  </sheetData>
  <mergeCells count="17">
    <mergeCell ref="D7:E7"/>
    <mergeCell ref="F7:G7"/>
    <mergeCell ref="H7:I7"/>
    <mergeCell ref="H2:I2"/>
    <mergeCell ref="A48:I48"/>
    <mergeCell ref="A49:I49"/>
    <mergeCell ref="H32:I32"/>
    <mergeCell ref="A46:I46"/>
    <mergeCell ref="A47:I47"/>
    <mergeCell ref="H28:I28"/>
    <mergeCell ref="H29:I29"/>
    <mergeCell ref="H30:I30"/>
    <mergeCell ref="A4:I4"/>
    <mergeCell ref="A5:I5"/>
    <mergeCell ref="A7:A9"/>
    <mergeCell ref="B7:B9"/>
    <mergeCell ref="C7:C9"/>
  </mergeCells>
  <conditionalFormatting sqref="K28">
    <cfRule type="containsText" dxfId="11" priority="1" operator="containsText" text="ложь">
      <formula>NOT(ISERROR(SEARCH("ложь",K28)))</formula>
    </cfRule>
    <cfRule type="containsText" dxfId="1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3" spans="1:6">
      <c r="B3" s="62"/>
    </row>
    <row r="4" spans="1:6">
      <c r="A4" s="120" t="s">
        <v>301</v>
      </c>
      <c r="B4" s="120"/>
      <c r="C4" s="120"/>
      <c r="D4" s="120"/>
      <c r="E4" s="120"/>
      <c r="F4" s="120"/>
    </row>
    <row r="5" spans="1:6">
      <c r="A5" s="120" t="str">
        <f>Титульный!$C$21</f>
        <v>Тюменская ТЭЦ-2</v>
      </c>
      <c r="B5" s="120"/>
      <c r="C5" s="120"/>
      <c r="D5" s="120"/>
      <c r="E5" s="120"/>
      <c r="F5" s="120"/>
    </row>
    <row r="6" spans="1:6">
      <c r="A6" s="35"/>
      <c r="B6" s="35"/>
      <c r="C6" s="35"/>
      <c r="D6" s="35"/>
      <c r="E6" s="35"/>
      <c r="F6" s="35"/>
    </row>
    <row r="7" spans="1:6" s="8" customFormat="1" ht="38.25">
      <c r="A7" s="121" t="s">
        <v>0</v>
      </c>
      <c r="B7" s="121" t="s">
        <v>8</v>
      </c>
      <c r="C7" s="121" t="s">
        <v>9</v>
      </c>
      <c r="D7" s="11" t="s">
        <v>135</v>
      </c>
      <c r="E7" s="11" t="s">
        <v>136</v>
      </c>
      <c r="F7" s="11" t="s">
        <v>137</v>
      </c>
    </row>
    <row r="8" spans="1:6" s="8" customFormat="1">
      <c r="A8" s="121"/>
      <c r="B8" s="121"/>
      <c r="C8" s="121"/>
      <c r="D8" s="11">
        <f>Титульный!$B$5-2</f>
        <v>2018</v>
      </c>
      <c r="E8" s="11">
        <f>Титульный!$B$5-1</f>
        <v>2019</v>
      </c>
      <c r="F8" s="11">
        <f>Титульный!$B$5</f>
        <v>2020</v>
      </c>
    </row>
    <row r="9" spans="1:6" s="8" customFormat="1">
      <c r="A9" s="121"/>
      <c r="B9" s="121"/>
      <c r="C9" s="121"/>
      <c r="D9" s="11" t="s">
        <v>60</v>
      </c>
      <c r="E9" s="11" t="s">
        <v>60</v>
      </c>
      <c r="F9" s="11"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[35]Год!$H$11</f>
        <v>755</v>
      </c>
      <c r="E139" s="29">
        <f>'[36]0.1'!$I$11</f>
        <v>755</v>
      </c>
      <c r="F139" s="29">
        <f>'[36]0.1'!$L$11</f>
        <v>755</v>
      </c>
    </row>
    <row r="140" spans="1:6" ht="38.25">
      <c r="A140" s="36" t="s">
        <v>75</v>
      </c>
      <c r="B140" s="37" t="s">
        <v>31</v>
      </c>
      <c r="C140" s="36" t="s">
        <v>32</v>
      </c>
      <c r="D140" s="29">
        <f>[35]Год!$H$12-[35]Год!$H$14</f>
        <v>707.21596422517712</v>
      </c>
      <c r="E140" s="29">
        <f>'[36]0.1'!$I$12</f>
        <v>709.11211666666668</v>
      </c>
      <c r="F140" s="29">
        <f>'[36]0.1'!$L$12</f>
        <v>709.49213355427048</v>
      </c>
    </row>
    <row r="141" spans="1:6">
      <c r="A141" s="36" t="s">
        <v>76</v>
      </c>
      <c r="B141" s="37" t="s">
        <v>77</v>
      </c>
      <c r="C141" s="36" t="s">
        <v>138</v>
      </c>
      <c r="D141" s="29">
        <f>'[5]ТТЭЦ-2'!$E$7</f>
        <v>4424.4250000000002</v>
      </c>
      <c r="E141" s="29">
        <f>'[36]0.1'!$I$13</f>
        <v>4300.0002999999997</v>
      </c>
      <c r="F141" s="29">
        <f>'[36]0.1'!$L$13</f>
        <v>3641.9663999999998</v>
      </c>
    </row>
    <row r="142" spans="1:6">
      <c r="A142" s="36" t="s">
        <v>78</v>
      </c>
      <c r="B142" s="37" t="s">
        <v>79</v>
      </c>
      <c r="C142" s="36" t="s">
        <v>138</v>
      </c>
      <c r="D142" s="29">
        <f>'[5]ТТЭЦ-2'!$E$22</f>
        <v>4010.9119999999998</v>
      </c>
      <c r="E142" s="29">
        <f>'[36]0.1'!$I$15</f>
        <v>3902.0044999999996</v>
      </c>
      <c r="F142" s="29">
        <f>'[36]0.1'!$L$15</f>
        <v>3242.0469999999996</v>
      </c>
    </row>
    <row r="143" spans="1:6">
      <c r="A143" s="36" t="s">
        <v>80</v>
      </c>
      <c r="B143" s="37" t="s">
        <v>81</v>
      </c>
      <c r="C143" s="36" t="s">
        <v>82</v>
      </c>
      <c r="D143" s="29">
        <f>'[5]ТТЭЦ-2'!$E$23</f>
        <v>3180.4620000000004</v>
      </c>
      <c r="E143" s="29">
        <f>'[36]0.1'!$I$16</f>
        <v>2814.4747000000002</v>
      </c>
      <c r="F143" s="29">
        <f>'[36]0.1'!$L$16</f>
        <v>2926.9690137332645</v>
      </c>
    </row>
    <row r="144" spans="1:6">
      <c r="A144" s="36" t="s">
        <v>83</v>
      </c>
      <c r="B144" s="37" t="s">
        <v>84</v>
      </c>
      <c r="C144" s="36" t="s">
        <v>82</v>
      </c>
      <c r="D144" s="29">
        <f>'[5]ТТЭЦ-2'!$E$26</f>
        <v>3167.9570000000003</v>
      </c>
      <c r="E144" s="29">
        <f>'[36]0.1'!$I$17</f>
        <v>2803.0050000000001</v>
      </c>
      <c r="F144" s="29">
        <f>'[36]0.1'!$L$17</f>
        <v>2915.0990000000002</v>
      </c>
    </row>
    <row r="145" spans="1:8">
      <c r="A145" s="36" t="s">
        <v>85</v>
      </c>
      <c r="B145" s="37" t="s">
        <v>10</v>
      </c>
      <c r="C145" s="36" t="s">
        <v>86</v>
      </c>
      <c r="D145" s="40"/>
      <c r="E145" s="29">
        <f>'[36]0.1'!$I$43</f>
        <v>4491223.9631928178</v>
      </c>
      <c r="F145" s="29">
        <f>'[36]0.1'!$L$43</f>
        <v>4156705.1590371234</v>
      </c>
    </row>
    <row r="146" spans="1:8">
      <c r="A146" s="36"/>
      <c r="B146" s="37" t="s">
        <v>216</v>
      </c>
      <c r="C146" s="36"/>
      <c r="D146" s="40"/>
      <c r="E146" s="40"/>
      <c r="F146" s="40"/>
    </row>
    <row r="147" spans="1:8">
      <c r="A147" s="36" t="s">
        <v>87</v>
      </c>
      <c r="B147" s="38" t="s">
        <v>13</v>
      </c>
      <c r="C147" s="36" t="s">
        <v>86</v>
      </c>
      <c r="D147" s="40"/>
      <c r="E147" s="29">
        <f>'[36]0.1'!$G$43</f>
        <v>2937724.0994036482</v>
      </c>
      <c r="F147" s="29">
        <f>'[36]0.1'!$J$43</f>
        <v>2536832.0368742808</v>
      </c>
    </row>
    <row r="148" spans="1:8">
      <c r="A148" s="36" t="s">
        <v>88</v>
      </c>
      <c r="B148" s="38" t="s">
        <v>14</v>
      </c>
      <c r="C148" s="36" t="s">
        <v>86</v>
      </c>
      <c r="D148" s="40"/>
      <c r="E148" s="29">
        <f>'[36]0.1'!$H$43</f>
        <v>1553499.8637891694</v>
      </c>
      <c r="F148" s="29">
        <f>'[36]0.1'!$K$43</f>
        <v>1619873.1221628429</v>
      </c>
    </row>
    <row r="149" spans="1:8" ht="25.5">
      <c r="A149" s="36" t="s">
        <v>89</v>
      </c>
      <c r="B149" s="38" t="s">
        <v>15</v>
      </c>
      <c r="C149" s="36" t="s">
        <v>86</v>
      </c>
      <c r="D149" s="41"/>
      <c r="E149" s="41"/>
      <c r="F149" s="41"/>
    </row>
    <row r="150" spans="1:8">
      <c r="A150" s="36" t="s">
        <v>90</v>
      </c>
      <c r="B150" s="37" t="s">
        <v>91</v>
      </c>
      <c r="C150" s="36" t="s">
        <v>86</v>
      </c>
      <c r="D150" s="29">
        <f>'[5]ТТЭЦ-2'!$E$237</f>
        <v>4620114.1960999994</v>
      </c>
      <c r="E150" s="29">
        <f>'[36]0.1'!$I$31</f>
        <v>4213347.9873632351</v>
      </c>
      <c r="F150" s="29">
        <f>'[36]0.1'!$L$31</f>
        <v>3905581.4124970529</v>
      </c>
      <c r="G150" s="47"/>
      <c r="H150" s="47"/>
    </row>
    <row r="151" spans="1:8">
      <c r="A151" s="36"/>
      <c r="B151" s="37" t="s">
        <v>216</v>
      </c>
      <c r="C151" s="36"/>
      <c r="D151" s="40"/>
      <c r="E151" s="40"/>
      <c r="F151" s="40"/>
    </row>
    <row r="152" spans="1:8">
      <c r="A152" s="36" t="s">
        <v>92</v>
      </c>
      <c r="B152" s="38" t="s">
        <v>93</v>
      </c>
      <c r="C152" s="36" t="s">
        <v>86</v>
      </c>
      <c r="D152" s="29">
        <f>'[5]ТТЭЦ-2'!$E$257</f>
        <v>3101206.6008600001</v>
      </c>
      <c r="E152" s="29">
        <f>'[36]0.1'!$I$32</f>
        <v>2908217.5859999629</v>
      </c>
      <c r="F152" s="29">
        <f>'[36]0.1'!$L$32</f>
        <v>2511310.8451882345</v>
      </c>
      <c r="G152" s="47"/>
      <c r="H152" s="47"/>
    </row>
    <row r="153" spans="1:8" ht="25.5">
      <c r="A153" s="36"/>
      <c r="B153" s="38" t="s">
        <v>94</v>
      </c>
      <c r="C153" s="36" t="s">
        <v>33</v>
      </c>
      <c r="D153" s="29">
        <f>'[5]ТТЭЦ-2'!$E$33</f>
        <v>263.7346565760501</v>
      </c>
      <c r="E153" s="29">
        <f>'[36]4'!$L$24</f>
        <v>261.92988349209014</v>
      </c>
      <c r="F153" s="29">
        <f>'[36]4'!$M$24</f>
        <v>264.10000000000002</v>
      </c>
      <c r="G153" s="47"/>
      <c r="H153" s="47"/>
    </row>
    <row r="154" spans="1:8">
      <c r="A154" s="36" t="s">
        <v>95</v>
      </c>
      <c r="B154" s="38" t="s">
        <v>96</v>
      </c>
      <c r="C154" s="36" t="s">
        <v>86</v>
      </c>
      <c r="D154" s="29">
        <f>'[5]ТТЭЦ-2'!$E$256</f>
        <v>1518907.5952400002</v>
      </c>
      <c r="E154" s="29">
        <f>'[36]0.1'!$I$33</f>
        <v>1305130.4013632722</v>
      </c>
      <c r="F154" s="29">
        <f>'[36]0.1'!$L$33</f>
        <v>1394270.5673088185</v>
      </c>
    </row>
    <row r="155" spans="1:8">
      <c r="A155" s="36"/>
      <c r="B155" s="38" t="s">
        <v>97</v>
      </c>
      <c r="C155" s="36" t="s">
        <v>98</v>
      </c>
      <c r="D155" s="29">
        <f>'[5]ТТЭЦ-2'!$E$38</f>
        <v>164.06358573062656</v>
      </c>
      <c r="E155" s="29">
        <f>'[36]4'!$L$28</f>
        <v>164.4</v>
      </c>
      <c r="F155" s="29">
        <f>'[36]4'!$M$28</f>
        <v>164</v>
      </c>
    </row>
    <row r="156" spans="1:8" ht="25.5">
      <c r="A156" s="36"/>
      <c r="B156" s="9" t="s">
        <v>99</v>
      </c>
      <c r="C156" s="36" t="s">
        <v>29</v>
      </c>
      <c r="D156" s="65" t="s">
        <v>171</v>
      </c>
      <c r="E156" s="11"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11"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'[6]2200'!$D$12/1000</f>
        <v>6697330.8721299991</v>
      </c>
      <c r="E162" s="41"/>
      <c r="F162" s="41"/>
    </row>
    <row r="163" spans="1:6">
      <c r="A163" s="36"/>
      <c r="B163" s="37" t="s">
        <v>216</v>
      </c>
      <c r="C163" s="36"/>
      <c r="D163" s="40"/>
      <c r="E163" s="41"/>
      <c r="F163" s="41"/>
    </row>
    <row r="164" spans="1:6">
      <c r="A164" s="36" t="s">
        <v>112</v>
      </c>
      <c r="B164" s="38" t="s">
        <v>17</v>
      </c>
      <c r="C164" s="36" t="s">
        <v>86</v>
      </c>
      <c r="D164" s="29">
        <f>('[6]2200'!$N$12+'[6]2200'!$S$12)/1000</f>
        <v>3908611.3444699999</v>
      </c>
      <c r="E164" s="41"/>
      <c r="F164" s="41"/>
    </row>
    <row r="165" spans="1:6">
      <c r="A165" s="36" t="s">
        <v>113</v>
      </c>
      <c r="B165" s="38" t="s">
        <v>18</v>
      </c>
      <c r="C165" s="36" t="s">
        <v>86</v>
      </c>
      <c r="D165" s="29">
        <f>('[6]2200'!$X$12+'[6]2200'!$AG$12)/1000</f>
        <v>886260.30835999991</v>
      </c>
      <c r="E165" s="41"/>
      <c r="F165" s="41"/>
    </row>
    <row r="166" spans="1:6" ht="25.5">
      <c r="A166" s="36" t="s">
        <v>114</v>
      </c>
      <c r="B166" s="38" t="s">
        <v>19</v>
      </c>
      <c r="C166" s="36" t="s">
        <v>86</v>
      </c>
      <c r="D166" s="29">
        <f>'[6]2200'!$AP$12/1000</f>
        <v>1785131.5368600001</v>
      </c>
      <c r="E166" s="41"/>
      <c r="F166" s="41"/>
    </row>
    <row r="167" spans="1:6">
      <c r="A167" s="36" t="s">
        <v>157</v>
      </c>
      <c r="B167" s="38" t="s">
        <v>158</v>
      </c>
      <c r="C167" s="36" t="s">
        <v>86</v>
      </c>
      <c r="D167" s="29">
        <f>('[6]2200'!$CI$12+'[6]2200'!$DJ$12+'[6]2200'!$ED$12+'[6]2200'!$EE$12)/1000</f>
        <v>117327.68244</v>
      </c>
      <c r="E167" s="41"/>
      <c r="F167" s="41"/>
    </row>
    <row r="168" spans="1:6">
      <c r="A168" s="36" t="s">
        <v>115</v>
      </c>
      <c r="B168" s="9" t="s">
        <v>116</v>
      </c>
      <c r="C168" s="36" t="s">
        <v>86</v>
      </c>
      <c r="D168" s="41"/>
      <c r="E168" s="41"/>
      <c r="F168" s="41"/>
    </row>
    <row r="169" spans="1:6">
      <c r="A169" s="36"/>
      <c r="B169" s="37" t="s">
        <v>216</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216</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69" customHeight="1">
      <c r="A184" s="36" t="s">
        <v>132</v>
      </c>
      <c r="B184" s="9" t="s">
        <v>12</v>
      </c>
      <c r="C184" s="36" t="s">
        <v>29</v>
      </c>
      <c r="D184" s="115" t="s">
        <v>179</v>
      </c>
      <c r="E184" s="116"/>
      <c r="F184" s="117"/>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Титульный!$C$21</f>
        <v>Тюменская ТЭЦ-2</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1"/>
    </row>
    <row r="8" spans="1:11" s="3" customFormat="1">
      <c r="A8" s="123"/>
      <c r="B8" s="123"/>
      <c r="C8" s="123"/>
      <c r="D8" s="42">
        <f>Титульный!$B$5-2</f>
        <v>2018</v>
      </c>
      <c r="E8" s="43" t="s">
        <v>60</v>
      </c>
      <c r="F8" s="42">
        <f>Титульный!$B$5-1</f>
        <v>2019</v>
      </c>
      <c r="G8" s="43" t="s">
        <v>60</v>
      </c>
      <c r="H8" s="42">
        <f>Титульный!$B$5</f>
        <v>2020</v>
      </c>
      <c r="I8" s="43" t="s">
        <v>60</v>
      </c>
      <c r="K8" s="1"/>
    </row>
    <row r="9" spans="1:11" s="3" customFormat="1">
      <c r="A9" s="123"/>
      <c r="B9" s="123"/>
      <c r="C9" s="123"/>
      <c r="D9" s="10" t="s">
        <v>244</v>
      </c>
      <c r="E9" s="10" t="s">
        <v>245</v>
      </c>
      <c r="F9" s="10" t="s">
        <v>244</v>
      </c>
      <c r="G9" s="10" t="s">
        <v>245</v>
      </c>
      <c r="H9" s="10" t="s">
        <v>244</v>
      </c>
      <c r="I9" s="10"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11" t="s">
        <v>140</v>
      </c>
      <c r="B28" s="37" t="s">
        <v>141</v>
      </c>
      <c r="C28" s="73" t="s">
        <v>325</v>
      </c>
      <c r="D28" s="29">
        <f>'[7]Утв. тарифы на ЭЭ и ЭМ'!D24</f>
        <v>744.01</v>
      </c>
      <c r="E28" s="29">
        <f>'[7]Утв. тарифы на ЭЭ и ЭМ'!E24</f>
        <v>768.15</v>
      </c>
      <c r="F28" s="29">
        <f>E28</f>
        <v>768.15</v>
      </c>
      <c r="G28" s="29">
        <f>'[36]0.1'!$G$20</f>
        <v>752.8756308209405</v>
      </c>
      <c r="H28" s="124">
        <f>'[36]0.1'!$L$20</f>
        <v>782.47848870614189</v>
      </c>
      <c r="I28" s="125"/>
      <c r="K28" s="64" t="b">
        <f>ROUND([9]Лист1!$D$174,1)=ROUND(H28,1)</f>
        <v>1</v>
      </c>
    </row>
    <row r="29" spans="1:11" ht="12.75" customHeight="1">
      <c r="A29" s="11"/>
      <c r="B29" s="45" t="s">
        <v>153</v>
      </c>
      <c r="C29" s="73" t="s">
        <v>325</v>
      </c>
      <c r="D29" s="29">
        <f>('[5]ТТЭЦ-2'!$F$257+'[5]ТТЭЦ-2'!$G$257+'[5]ТТЭЦ-2'!$H$257+'[5]ТТЭЦ-2'!$J$257+'[5]ТТЭЦ-2'!$K$257+'[5]ТТЭЦ-2'!$L$257)/('[5]ТТЭЦ-2'!$F$22+'[5]ТТЭЦ-2'!$G$22+'[5]ТТЭЦ-2'!$H$22+'[5]ТТЭЦ-2'!$J$22+'[5]ТТЭЦ-2'!$K$22+'[5]ТТЭЦ-2'!$L$22)</f>
        <v>723.67446179884666</v>
      </c>
      <c r="E29" s="29">
        <f>('[5]ТТЭЦ-2'!$N$257+'[5]ТТЭЦ-2'!$O$257+'[5]ТТЭЦ-2'!$P$257+'[5]ТТЭЦ-2'!$R$257+'[5]ТТЭЦ-2'!$S$257+'[5]ТТЭЦ-2'!$T$257)/('[5]ТТЭЦ-2'!$N$22+'[5]ТТЭЦ-2'!$O$22+'[5]ТТЭЦ-2'!$P$22+'[5]ТТЭЦ-2'!$R$22+'[5]ТТЭЦ-2'!$S$22+'[5]ТТЭЦ-2'!$T$22)</f>
        <v>825.74022699265447</v>
      </c>
      <c r="F29" s="29">
        <f>'[36]2.2'!$G$170</f>
        <v>760.90314714450574</v>
      </c>
      <c r="G29" s="29">
        <f>'[36]2.1'!$G$170</f>
        <v>745.31374476886515</v>
      </c>
      <c r="H29" s="124">
        <f>'[36]2'!$G$170</f>
        <v>774.60655110435937</v>
      </c>
      <c r="I29" s="125"/>
    </row>
    <row r="30" spans="1:11" ht="25.5">
      <c r="A30" s="11" t="s">
        <v>142</v>
      </c>
      <c r="B30" s="37" t="s">
        <v>143</v>
      </c>
      <c r="C30" s="73" t="s">
        <v>326</v>
      </c>
      <c r="D30" s="29">
        <f>'[7]Утв. тарифы на ЭЭ и ЭМ'!F24</f>
        <v>168189.68</v>
      </c>
      <c r="E30" s="29">
        <f>'[7]Утв. тарифы на ЭЭ и ЭМ'!G24</f>
        <v>174919.98</v>
      </c>
      <c r="F30" s="29">
        <f>E30</f>
        <v>174919.98</v>
      </c>
      <c r="G30" s="29">
        <f>'[36]0.1'!$H$21</f>
        <v>182563.96829175242</v>
      </c>
      <c r="H30" s="124">
        <f>'[36]0.1'!$L$21</f>
        <v>190262.04867228167</v>
      </c>
      <c r="I30" s="125"/>
      <c r="K30" s="64" t="b">
        <f>ROUND([9]Лист1!$E$174,1)=ROUND(H30,1)</f>
        <v>1</v>
      </c>
    </row>
    <row r="31" spans="1:11" ht="27.75" customHeight="1">
      <c r="A31" s="11" t="s">
        <v>144</v>
      </c>
      <c r="B31" s="37" t="s">
        <v>156</v>
      </c>
      <c r="C31" s="36" t="s">
        <v>323</v>
      </c>
      <c r="D31" s="44"/>
      <c r="E31" s="44"/>
      <c r="F31" s="44"/>
      <c r="G31" s="44"/>
      <c r="H31" s="44"/>
      <c r="I31" s="44"/>
    </row>
    <row r="32" spans="1:11" ht="26.25" customHeight="1">
      <c r="A32" s="11" t="s">
        <v>145</v>
      </c>
      <c r="B32" s="46" t="s">
        <v>41</v>
      </c>
      <c r="C32" s="36" t="s">
        <v>323</v>
      </c>
      <c r="D32" s="29">
        <f>'ТТЭЦ-1 ДМ_П5'!D32</f>
        <v>564.42999999999995</v>
      </c>
      <c r="E32" s="29">
        <f>'ТТЭЦ-1 ДМ_П5'!E32</f>
        <v>572.35</v>
      </c>
      <c r="F32" s="29">
        <f>'ТТЭЦ-1 ДМ_П5'!F32</f>
        <v>572.35</v>
      </c>
      <c r="G32" s="29">
        <f>'ТТЭЦ-1 ДМ_П5'!G32</f>
        <v>647.38</v>
      </c>
      <c r="H32" s="124">
        <f>'ТТЭЦ-1 ДМ_П5'!H32</f>
        <v>654.5994401815924</v>
      </c>
      <c r="I32" s="126"/>
    </row>
    <row r="33" spans="1:11" ht="12.75" customHeight="1">
      <c r="A33" s="11" t="s">
        <v>146</v>
      </c>
      <c r="B33" s="46" t="s">
        <v>42</v>
      </c>
      <c r="C33" s="36" t="s">
        <v>323</v>
      </c>
      <c r="D33" s="44"/>
      <c r="E33" s="44"/>
      <c r="F33" s="44"/>
      <c r="G33" s="44"/>
      <c r="H33" s="44"/>
      <c r="I33" s="44"/>
      <c r="K33" s="44"/>
    </row>
    <row r="34" spans="1:11" ht="12.75" customHeight="1">
      <c r="A34" s="11"/>
      <c r="B34" s="38" t="s">
        <v>43</v>
      </c>
      <c r="C34" s="36" t="s">
        <v>323</v>
      </c>
      <c r="D34" s="44"/>
      <c r="E34" s="44"/>
      <c r="F34" s="44"/>
      <c r="G34" s="44"/>
      <c r="H34" s="44"/>
      <c r="I34" s="44"/>
    </row>
    <row r="35" spans="1:11" ht="12.75" customHeight="1">
      <c r="A35" s="11"/>
      <c r="B35" s="38" t="s">
        <v>44</v>
      </c>
      <c r="C35" s="36" t="s">
        <v>323</v>
      </c>
      <c r="D35" s="44"/>
      <c r="E35" s="44"/>
      <c r="F35" s="44"/>
      <c r="G35" s="44"/>
      <c r="H35" s="44"/>
      <c r="I35" s="44"/>
    </row>
    <row r="36" spans="1:11" ht="12.75" customHeight="1">
      <c r="A36" s="11"/>
      <c r="B36" s="38" t="s">
        <v>45</v>
      </c>
      <c r="C36" s="36" t="s">
        <v>323</v>
      </c>
      <c r="D36" s="44"/>
      <c r="E36" s="44"/>
      <c r="F36" s="44"/>
      <c r="G36" s="44"/>
      <c r="H36" s="44"/>
      <c r="I36" s="44"/>
    </row>
    <row r="37" spans="1:11" ht="12.75" customHeight="1">
      <c r="A37" s="11"/>
      <c r="B37" s="38" t="s">
        <v>46</v>
      </c>
      <c r="C37" s="36" t="s">
        <v>323</v>
      </c>
      <c r="D37" s="44"/>
      <c r="E37" s="44"/>
      <c r="F37" s="44"/>
      <c r="G37" s="44"/>
      <c r="H37" s="44"/>
      <c r="I37" s="44"/>
    </row>
    <row r="38" spans="1:11" ht="12.75" customHeight="1">
      <c r="A38" s="11" t="s">
        <v>147</v>
      </c>
      <c r="B38" s="46" t="s">
        <v>47</v>
      </c>
      <c r="C38" s="36" t="s">
        <v>323</v>
      </c>
      <c r="D38" s="44"/>
      <c r="E38" s="44"/>
      <c r="F38" s="44"/>
      <c r="G38" s="44"/>
      <c r="H38" s="44"/>
      <c r="I38" s="44"/>
    </row>
    <row r="39" spans="1:11" ht="12.75" customHeight="1">
      <c r="A39" s="11" t="s">
        <v>148</v>
      </c>
      <c r="B39" s="37" t="s">
        <v>48</v>
      </c>
      <c r="C39" s="36" t="s">
        <v>29</v>
      </c>
      <c r="D39" s="44"/>
      <c r="E39" s="44"/>
      <c r="F39" s="44"/>
      <c r="G39" s="44"/>
      <c r="H39" s="44"/>
      <c r="I39" s="44"/>
    </row>
    <row r="40" spans="1:11" ht="25.5" customHeight="1">
      <c r="A40" s="11" t="s">
        <v>149</v>
      </c>
      <c r="B40" s="38" t="s">
        <v>49</v>
      </c>
      <c r="C40" s="11" t="s">
        <v>324</v>
      </c>
      <c r="D40" s="44"/>
      <c r="E40" s="44"/>
      <c r="F40" s="44"/>
      <c r="G40" s="44"/>
      <c r="H40" s="44"/>
      <c r="I40" s="44"/>
    </row>
    <row r="41" spans="1:11" ht="12.75" customHeight="1">
      <c r="A41" s="11" t="s">
        <v>150</v>
      </c>
      <c r="B41" s="46" t="s">
        <v>50</v>
      </c>
      <c r="C41" s="36" t="s">
        <v>323</v>
      </c>
      <c r="D41" s="44"/>
      <c r="E41" s="44"/>
      <c r="F41" s="44"/>
      <c r="G41" s="44"/>
      <c r="H41" s="44"/>
      <c r="I41" s="44"/>
    </row>
    <row r="42" spans="1:11" ht="25.5">
      <c r="A42" s="11" t="s">
        <v>151</v>
      </c>
      <c r="B42" s="37" t="s">
        <v>51</v>
      </c>
      <c r="C42" s="73" t="s">
        <v>327</v>
      </c>
      <c r="D42" s="44"/>
      <c r="E42" s="44"/>
      <c r="F42" s="44"/>
      <c r="G42" s="44"/>
      <c r="H42" s="44"/>
      <c r="I42" s="44"/>
    </row>
    <row r="43" spans="1:11" ht="25.5">
      <c r="A43" s="11"/>
      <c r="B43" s="38" t="s">
        <v>52</v>
      </c>
      <c r="C43" s="73" t="s">
        <v>327</v>
      </c>
      <c r="D43" s="29">
        <f>'[11]Утв. тарифы на ТЭ и ТН'!P28</f>
        <v>48.75</v>
      </c>
      <c r="E43" s="29">
        <f>'[11]Утв. тарифы на ТЭ и ТН'!Q28</f>
        <v>50.98</v>
      </c>
      <c r="F43" s="29">
        <f>'[11]Утв. тарифы на ТЭ и ТН'!R28</f>
        <v>44.29</v>
      </c>
      <c r="G43" s="29">
        <f>'[11]Утв. тарифы на ТЭ и ТН'!S28</f>
        <v>45.16</v>
      </c>
      <c r="H43" s="124">
        <f>[12]Заявление!$F$9</f>
        <v>53.496104506033966</v>
      </c>
      <c r="I43" s="126"/>
    </row>
    <row r="44" spans="1:11" ht="25.5">
      <c r="A44" s="11"/>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161</v>
      </c>
      <c r="B49" s="119"/>
      <c r="C49" s="119"/>
      <c r="D49" s="119"/>
      <c r="E49" s="119"/>
      <c r="F49" s="119"/>
      <c r="G49" s="119"/>
      <c r="H49" s="119"/>
      <c r="I49" s="119"/>
    </row>
  </sheetData>
  <mergeCells count="18">
    <mergeCell ref="A49:I49"/>
    <mergeCell ref="H32:I32"/>
    <mergeCell ref="H43:I43"/>
    <mergeCell ref="A46:I46"/>
    <mergeCell ref="H30:I30"/>
    <mergeCell ref="H28:I28"/>
    <mergeCell ref="H29:I29"/>
    <mergeCell ref="A47:I47"/>
    <mergeCell ref="A48:I48"/>
    <mergeCell ref="H2:I2"/>
    <mergeCell ref="A4:I4"/>
    <mergeCell ref="A7:A9"/>
    <mergeCell ref="B7:B9"/>
    <mergeCell ref="C7:C9"/>
    <mergeCell ref="D7:E7"/>
    <mergeCell ref="F7:G7"/>
    <mergeCell ref="H7:I7"/>
    <mergeCell ref="A5:I5"/>
  </mergeCells>
  <conditionalFormatting sqref="K28">
    <cfRule type="containsText" dxfId="9" priority="3" operator="containsText" text="ложь">
      <formula>NOT(ISERROR(SEARCH("ложь",K28)))</formula>
    </cfRule>
    <cfRule type="containsText" dxfId="8" priority="4" operator="containsText" text="истина">
      <formula>NOT(ISERROR(SEARCH("истина",K28)))</formula>
    </cfRule>
  </conditionalFormatting>
  <conditionalFormatting sqref="K30">
    <cfRule type="containsText" dxfId="7" priority="1" operator="containsText" text="ложь">
      <formula>NOT(ISERROR(SEARCH("ложь",K30)))</formula>
    </cfRule>
    <cfRule type="containsText" dxfId="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election sqref="A1:C1"/>
    </sheetView>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70</v>
      </c>
      <c r="C1" s="7"/>
    </row>
    <row r="2" spans="1:3" ht="38.25">
      <c r="B2" s="75" t="s">
        <v>180</v>
      </c>
      <c r="C2" s="7"/>
    </row>
    <row r="3" spans="1:3">
      <c r="B3" s="26"/>
      <c r="C3" s="7"/>
    </row>
    <row r="4" spans="1:3">
      <c r="A4" s="113" t="s">
        <v>35</v>
      </c>
      <c r="B4" s="113"/>
    </row>
    <row r="5" spans="1:3">
      <c r="A5" s="25"/>
      <c r="B5" s="25"/>
    </row>
    <row r="6" spans="1:3">
      <c r="A6" s="25"/>
      <c r="B6" s="25"/>
    </row>
    <row r="7" spans="1:3">
      <c r="A7" s="15" t="s">
        <v>65</v>
      </c>
      <c r="B7" s="15" t="s">
        <v>168</v>
      </c>
    </row>
    <row r="8" spans="1:3">
      <c r="A8" s="15" t="s">
        <v>66</v>
      </c>
      <c r="B8" s="15" t="s">
        <v>169</v>
      </c>
    </row>
    <row r="9" spans="1:3">
      <c r="A9" s="15" t="s">
        <v>67</v>
      </c>
      <c r="B9" s="67" t="s">
        <v>176</v>
      </c>
    </row>
    <row r="10" spans="1:3">
      <c r="A10" s="15" t="s">
        <v>3</v>
      </c>
      <c r="B10" s="67" t="s">
        <v>176</v>
      </c>
    </row>
    <row r="11" spans="1:3">
      <c r="A11" s="15" t="s">
        <v>1</v>
      </c>
      <c r="B11" s="15" t="s">
        <v>4</v>
      </c>
    </row>
    <row r="12" spans="1:3">
      <c r="A12" s="15" t="s">
        <v>2</v>
      </c>
      <c r="B12" s="68">
        <v>997150001</v>
      </c>
    </row>
    <row r="13" spans="1:3">
      <c r="A13" s="15" t="s">
        <v>71</v>
      </c>
      <c r="B13" s="15" t="s">
        <v>5</v>
      </c>
    </row>
    <row r="14" spans="1:3">
      <c r="A14" s="15" t="s">
        <v>68</v>
      </c>
      <c r="B14" s="15" t="s">
        <v>6</v>
      </c>
    </row>
    <row r="15" spans="1:3" ht="51">
      <c r="A15" s="15" t="s">
        <v>72</v>
      </c>
      <c r="B15" s="28" t="s">
        <v>170</v>
      </c>
    </row>
    <row r="16" spans="1:3">
      <c r="A16" s="15" t="s">
        <v>69</v>
      </c>
      <c r="B16" s="15" t="s">
        <v>7</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3" spans="1:6">
      <c r="B3" s="62"/>
    </row>
    <row r="4" spans="1:6">
      <c r="A4" s="120" t="s">
        <v>301</v>
      </c>
      <c r="B4" s="120"/>
      <c r="C4" s="120"/>
      <c r="D4" s="120"/>
      <c r="E4" s="120"/>
      <c r="F4" s="120"/>
    </row>
    <row r="5" spans="1:6">
      <c r="A5" s="120" t="str">
        <f>Титульный!$C$22</f>
        <v>Няганская ГРЭС (БЛ 1) ДПМ</v>
      </c>
      <c r="B5" s="120"/>
      <c r="C5" s="120"/>
      <c r="D5" s="120"/>
      <c r="E5" s="120"/>
      <c r="F5" s="120"/>
    </row>
    <row r="6" spans="1:6">
      <c r="A6" s="35"/>
      <c r="B6" s="35"/>
      <c r="C6" s="35"/>
      <c r="D6" s="35"/>
      <c r="E6" s="35"/>
      <c r="F6" s="35"/>
    </row>
    <row r="7" spans="1:6" s="8" customFormat="1" ht="38.25">
      <c r="A7" s="121" t="s">
        <v>0</v>
      </c>
      <c r="B7" s="121" t="s">
        <v>8</v>
      </c>
      <c r="C7" s="121" t="s">
        <v>9</v>
      </c>
      <c r="D7" s="30" t="s">
        <v>135</v>
      </c>
      <c r="E7" s="30" t="s">
        <v>136</v>
      </c>
      <c r="F7" s="30" t="s">
        <v>137</v>
      </c>
    </row>
    <row r="8" spans="1:6" s="8" customFormat="1">
      <c r="A8" s="121"/>
      <c r="B8" s="121"/>
      <c r="C8" s="121"/>
      <c r="D8" s="30">
        <f>Титульный!$B$5-2</f>
        <v>2018</v>
      </c>
      <c r="E8" s="30">
        <f>Титульный!$B$5-1</f>
        <v>2019</v>
      </c>
      <c r="F8" s="30">
        <f>Титульный!$B$5</f>
        <v>2020</v>
      </c>
    </row>
    <row r="9" spans="1:6" s="8" customFormat="1">
      <c r="A9" s="121"/>
      <c r="B9" s="121"/>
      <c r="C9" s="121"/>
      <c r="D9" s="30" t="s">
        <v>60</v>
      </c>
      <c r="E9" s="30" t="s">
        <v>60</v>
      </c>
      <c r="F9" s="3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[37]Год!$H$11</f>
        <v>453.19999999999987</v>
      </c>
      <c r="E139" s="29">
        <f>'[38]0.1'!$I$11</f>
        <v>453.2</v>
      </c>
      <c r="F139" s="29">
        <f>'[38]0.1'!$L$11</f>
        <v>453.19999999999987</v>
      </c>
    </row>
    <row r="140" spans="1:6" ht="38.25">
      <c r="A140" s="36" t="s">
        <v>75</v>
      </c>
      <c r="B140" s="37" t="s">
        <v>31</v>
      </c>
      <c r="C140" s="36" t="s">
        <v>32</v>
      </c>
      <c r="D140" s="29">
        <f>[37]Год!$H$12-[37]Год!$H$14</f>
        <v>440.68861119058278</v>
      </c>
      <c r="E140" s="29">
        <f>'[38]0.1'!$I$12</f>
        <v>441.72820833333327</v>
      </c>
      <c r="F140" s="29">
        <f>'[38]0.1'!$L$12</f>
        <v>442.69816662538528</v>
      </c>
    </row>
    <row r="141" spans="1:6">
      <c r="A141" s="36" t="s">
        <v>76</v>
      </c>
      <c r="B141" s="37" t="s">
        <v>77</v>
      </c>
      <c r="C141" s="36" t="s">
        <v>138</v>
      </c>
      <c r="D141" s="29">
        <f>'[5]НГРЭС Б1'!$E$7</f>
        <v>3340.4969999999998</v>
      </c>
      <c r="E141" s="29">
        <f>'[38]0.1'!$I$13</f>
        <v>2975.3798000000002</v>
      </c>
      <c r="F141" s="29">
        <f>'[38]0.1'!$L$13</f>
        <v>2837.3494091069656</v>
      </c>
    </row>
    <row r="142" spans="1:6">
      <c r="A142" s="36" t="s">
        <v>78</v>
      </c>
      <c r="B142" s="37" t="s">
        <v>79</v>
      </c>
      <c r="C142" s="36" t="s">
        <v>138</v>
      </c>
      <c r="D142" s="29">
        <f>'[5]НГРЭС Б1'!$E$22</f>
        <v>3271.3420000000001</v>
      </c>
      <c r="E142" s="29">
        <f>'[38]0.1'!$I$15</f>
        <v>2920.5986000000003</v>
      </c>
      <c r="F142" s="29">
        <f>'[38]0.1'!$L$15</f>
        <v>2783.8676</v>
      </c>
    </row>
    <row r="143" spans="1:6">
      <c r="A143" s="36" t="s">
        <v>80</v>
      </c>
      <c r="B143" s="37" t="s">
        <v>81</v>
      </c>
      <c r="C143" s="36" t="s">
        <v>82</v>
      </c>
      <c r="D143" s="29">
        <f>'[5]НГРЭС Б1'!$E$23</f>
        <v>49.468999999999994</v>
      </c>
      <c r="E143" s="29">
        <f>'[38]0.1'!$I$16</f>
        <v>37.173999999999999</v>
      </c>
      <c r="F143" s="29">
        <f>'[38]0.1'!$L$16</f>
        <v>45.255500000000012</v>
      </c>
    </row>
    <row r="144" spans="1:6">
      <c r="A144" s="36" t="s">
        <v>83</v>
      </c>
      <c r="B144" s="37" t="s">
        <v>84</v>
      </c>
      <c r="C144" s="36" t="s">
        <v>82</v>
      </c>
      <c r="D144" s="29">
        <f>'[5]НГРЭС Б1'!$E$26</f>
        <v>0</v>
      </c>
      <c r="E144" s="29">
        <f>'[38]0.1'!$I$17</f>
        <v>21.524000000000001</v>
      </c>
      <c r="F144" s="29">
        <f>'[38]0.1'!$L$17</f>
        <v>0</v>
      </c>
    </row>
    <row r="145" spans="1:8">
      <c r="A145" s="36" t="s">
        <v>85</v>
      </c>
      <c r="B145" s="37" t="s">
        <v>10</v>
      </c>
      <c r="C145" s="36" t="s">
        <v>86</v>
      </c>
      <c r="D145" s="40"/>
      <c r="E145" s="29">
        <f>'[38]0.1'!$I$43</f>
        <v>1459681.9551845714</v>
      </c>
      <c r="F145" s="29">
        <f>'[38]0.1'!$L$43</f>
        <v>1460861.041657048</v>
      </c>
    </row>
    <row r="146" spans="1:8">
      <c r="A146" s="36"/>
      <c r="B146" s="37" t="s">
        <v>216</v>
      </c>
      <c r="C146" s="36"/>
      <c r="D146" s="40"/>
      <c r="E146" s="40"/>
      <c r="F146" s="40"/>
    </row>
    <row r="147" spans="1:8">
      <c r="A147" s="36" t="s">
        <v>87</v>
      </c>
      <c r="B147" s="38" t="s">
        <v>13</v>
      </c>
      <c r="C147" s="36" t="s">
        <v>86</v>
      </c>
      <c r="D147" s="40"/>
      <c r="E147" s="29">
        <f>'[38]0.1'!$G$43</f>
        <v>1459681.9551845714</v>
      </c>
      <c r="F147" s="29">
        <f>'[38]0.1'!$J$43</f>
        <v>1460861.041657048</v>
      </c>
    </row>
    <row r="148" spans="1:8">
      <c r="A148" s="36" t="s">
        <v>88</v>
      </c>
      <c r="B148" s="38" t="s">
        <v>14</v>
      </c>
      <c r="C148" s="36" t="s">
        <v>86</v>
      </c>
      <c r="D148" s="40"/>
      <c r="E148" s="29">
        <f>'[38]0.1'!$H$43</f>
        <v>0</v>
      </c>
      <c r="F148" s="29">
        <f>'[38]0.1'!$K$43</f>
        <v>0</v>
      </c>
    </row>
    <row r="149" spans="1:8" ht="25.5">
      <c r="A149" s="36" t="s">
        <v>89</v>
      </c>
      <c r="B149" s="38" t="s">
        <v>15</v>
      </c>
      <c r="C149" s="36" t="s">
        <v>86</v>
      </c>
      <c r="D149" s="41"/>
      <c r="E149" s="41"/>
      <c r="F149" s="41"/>
    </row>
    <row r="150" spans="1:8">
      <c r="A150" s="36" t="s">
        <v>90</v>
      </c>
      <c r="B150" s="37" t="s">
        <v>91</v>
      </c>
      <c r="C150" s="36" t="s">
        <v>86</v>
      </c>
      <c r="D150" s="29">
        <f>'[5]НГРЭС Б1'!$E$237</f>
        <v>1715008.5614100003</v>
      </c>
      <c r="E150" s="29">
        <f>'[38]0.1'!$I$31</f>
        <v>1469565.8510577767</v>
      </c>
      <c r="F150" s="29">
        <f>'[38]0.1'!$L$31</f>
        <v>1474076.4133814555</v>
      </c>
      <c r="G150" s="47"/>
      <c r="H150" s="47"/>
    </row>
    <row r="151" spans="1:8">
      <c r="A151" s="36"/>
      <c r="B151" s="37" t="s">
        <v>216</v>
      </c>
      <c r="C151" s="36"/>
      <c r="D151" s="40"/>
      <c r="E151" s="40"/>
      <c r="F151" s="40"/>
    </row>
    <row r="152" spans="1:8">
      <c r="A152" s="36" t="s">
        <v>92</v>
      </c>
      <c r="B152" s="38" t="s">
        <v>93</v>
      </c>
      <c r="C152" s="36" t="s">
        <v>86</v>
      </c>
      <c r="D152" s="29">
        <f>'[5]НГРЭС Б1'!$E$257</f>
        <v>1715008.5614100003</v>
      </c>
      <c r="E152" s="29">
        <f>'[38]0.1'!$I$32</f>
        <v>1456269.9850292483</v>
      </c>
      <c r="F152" s="29">
        <f>'[38]0.1'!$L$32</f>
        <v>1457493.2244215365</v>
      </c>
      <c r="G152" s="47"/>
      <c r="H152" s="47"/>
    </row>
    <row r="153" spans="1:8" ht="25.5">
      <c r="A153" s="36"/>
      <c r="B153" s="38" t="s">
        <v>94</v>
      </c>
      <c r="C153" s="36" t="s">
        <v>33</v>
      </c>
      <c r="D153" s="29">
        <f>'[5]НГРЭС Б1'!$E$33</f>
        <v>215.73314216189513</v>
      </c>
      <c r="E153" s="29">
        <f>'[38]4'!$L$24</f>
        <v>209.45753178847167</v>
      </c>
      <c r="F153" s="29">
        <f>'[38]4'!$M$24</f>
        <v>213.3</v>
      </c>
      <c r="G153" s="47"/>
      <c r="H153" s="47"/>
    </row>
    <row r="154" spans="1:8">
      <c r="A154" s="36" t="s">
        <v>95</v>
      </c>
      <c r="B154" s="38" t="s">
        <v>96</v>
      </c>
      <c r="C154" s="36" t="s">
        <v>86</v>
      </c>
      <c r="D154" s="29">
        <f>'[5]НГРЭС Б1'!$E$256</f>
        <v>0</v>
      </c>
      <c r="E154" s="29">
        <f>'[38]0.1'!$I$33</f>
        <v>13295.866028528428</v>
      </c>
      <c r="F154" s="29">
        <f>'[38]0.1'!$L$33</f>
        <v>16583.188959918916</v>
      </c>
    </row>
    <row r="155" spans="1:8">
      <c r="A155" s="36"/>
      <c r="B155" s="38" t="s">
        <v>97</v>
      </c>
      <c r="C155" s="36" t="s">
        <v>98</v>
      </c>
      <c r="D155" s="29">
        <f>'[5]НГРЭС Б1'!$E$38</f>
        <v>150.37700378014515</v>
      </c>
      <c r="E155" s="29">
        <f>'[38]4'!$L$28</f>
        <v>150.73182395955001</v>
      </c>
      <c r="F155" s="29">
        <f>'[38]4'!$M$28</f>
        <v>150</v>
      </c>
    </row>
    <row r="156" spans="1:8" ht="25.5">
      <c r="A156" s="36"/>
      <c r="B156" s="9" t="s">
        <v>99</v>
      </c>
      <c r="C156" s="36" t="s">
        <v>29</v>
      </c>
      <c r="D156" s="30"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4200051.3928899998</v>
      </c>
      <c r="E162" s="41"/>
      <c r="F162" s="41"/>
      <c r="G162" s="47"/>
    </row>
    <row r="163" spans="1:7">
      <c r="A163" s="36"/>
      <c r="B163" s="37" t="s">
        <v>216</v>
      </c>
      <c r="C163" s="36"/>
      <c r="D163" s="40"/>
      <c r="E163" s="41"/>
      <c r="F163" s="41"/>
    </row>
    <row r="164" spans="1:7">
      <c r="A164" s="36" t="s">
        <v>112</v>
      </c>
      <c r="B164" s="38" t="s">
        <v>17</v>
      </c>
      <c r="C164" s="36" t="s">
        <v>86</v>
      </c>
      <c r="D164" s="29">
        <v>1894737.91915</v>
      </c>
      <c r="E164" s="41"/>
      <c r="F164" s="41"/>
      <c r="G164" s="47"/>
    </row>
    <row r="165" spans="1:7">
      <c r="A165" s="36" t="s">
        <v>113</v>
      </c>
      <c r="B165" s="38" t="s">
        <v>18</v>
      </c>
      <c r="C165" s="36" t="s">
        <v>86</v>
      </c>
      <c r="D165" s="29">
        <v>2297177.3196200002</v>
      </c>
      <c r="E165" s="41"/>
      <c r="F165" s="41"/>
    </row>
    <row r="166" spans="1:7" ht="25.5">
      <c r="A166" s="36" t="s">
        <v>114</v>
      </c>
      <c r="B166" s="38" t="s">
        <v>19</v>
      </c>
      <c r="C166" s="36" t="s">
        <v>86</v>
      </c>
      <c r="D166" s="29">
        <v>0</v>
      </c>
      <c r="E166" s="41"/>
      <c r="F166" s="41"/>
    </row>
    <row r="167" spans="1:7">
      <c r="A167" s="36" t="s">
        <v>157</v>
      </c>
      <c r="B167" s="38" t="s">
        <v>158</v>
      </c>
      <c r="C167" s="36" t="s">
        <v>86</v>
      </c>
      <c r="D167" s="29">
        <v>8136.1541200000001</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38.25">
      <c r="A184" s="36" t="s">
        <v>132</v>
      </c>
      <c r="B184" s="9" t="s">
        <v>12</v>
      </c>
      <c r="C184" s="36" t="s">
        <v>29</v>
      </c>
      <c r="D184" s="121" t="s">
        <v>133</v>
      </c>
      <c r="E184" s="121"/>
      <c r="F184" s="121"/>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Титульный!$C$22</f>
        <v>Няганская ГРЭС (БЛ 1)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2"/>
    </row>
    <row r="8" spans="1:11" s="3" customFormat="1">
      <c r="A8" s="123"/>
      <c r="B8" s="123"/>
      <c r="C8" s="123"/>
      <c r="D8" s="42">
        <f>Титульный!$B$5-2</f>
        <v>2018</v>
      </c>
      <c r="E8" s="43" t="s">
        <v>60</v>
      </c>
      <c r="F8" s="42">
        <f>Титульный!$B$5-1</f>
        <v>2019</v>
      </c>
      <c r="G8" s="43" t="s">
        <v>60</v>
      </c>
      <c r="H8" s="42">
        <f>Титульный!$B$5</f>
        <v>2020</v>
      </c>
      <c r="I8" s="43" t="s">
        <v>60</v>
      </c>
      <c r="K8" s="2"/>
    </row>
    <row r="9" spans="1:11" s="3" customFormat="1">
      <c r="A9" s="123"/>
      <c r="B9" s="123"/>
      <c r="C9" s="123"/>
      <c r="D9" s="10" t="s">
        <v>244</v>
      </c>
      <c r="E9" s="10" t="s">
        <v>245</v>
      </c>
      <c r="F9" s="10" t="s">
        <v>244</v>
      </c>
      <c r="G9" s="10" t="s">
        <v>245</v>
      </c>
      <c r="H9" s="10" t="s">
        <v>244</v>
      </c>
      <c r="I9" s="10"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30" t="s">
        <v>140</v>
      </c>
      <c r="B28" s="37" t="s">
        <v>141</v>
      </c>
      <c r="C28" s="73" t="s">
        <v>325</v>
      </c>
      <c r="D28" s="29">
        <f>'[7]Утв. тарифы на ЭЭ и ЭМ'!D25</f>
        <v>496.28</v>
      </c>
      <c r="E28" s="29">
        <f>'[7]Утв. тарифы на ЭЭ и ЭМ'!E25</f>
        <v>513.02</v>
      </c>
      <c r="F28" s="29">
        <f>E28</f>
        <v>513.02</v>
      </c>
      <c r="G28" s="29">
        <f>'[38]0.1'!$G$20</f>
        <v>499.7886238747671</v>
      </c>
      <c r="H28" s="124">
        <f>'[38]0.1'!$L$20</f>
        <v>524.75952579679006</v>
      </c>
      <c r="I28" s="125"/>
      <c r="K28" s="64" t="b">
        <f>ROUND([9]Лист1!$D$200,1)=ROUND(H28,1)</f>
        <v>1</v>
      </c>
    </row>
    <row r="29" spans="1:11" ht="12.75" customHeight="1">
      <c r="A29" s="30"/>
      <c r="B29" s="45" t="s">
        <v>153</v>
      </c>
      <c r="C29" s="73" t="s">
        <v>325</v>
      </c>
      <c r="D29" s="29">
        <f>('[5]НГРЭС Б1'!$F$257+'[5]НГРЭС Б1'!$G$257+'[5]НГРЭС Б1'!$H$257+'[5]НГРЭС Б1'!$J$257+'[5]НГРЭС Б1'!$K$257+'[5]НГРЭС Б1'!$L$257)/('[5]НГРЭС Б1'!$F$22+'[5]НГРЭС Б1'!$G$22+'[5]НГРЭС Б1'!$H$22+'[5]НГРЭС Б1'!$J$22+'[5]НГРЭС Б1'!$K$22+'[5]НГРЭС Б1'!$L$22)</f>
        <v>519.84036027187733</v>
      </c>
      <c r="E29" s="29">
        <f>('[5]НГРЭС Б1'!$N$257+'[5]НГРЭС Б1'!$O$257+'[5]НГРЭС Б1'!$P$257+'[5]НГРЭС Б1'!$R$257+'[5]НГРЭС Б1'!$S$257+'[5]НГРЭС Б1'!$T$257)/('[5]НГРЭС Б1'!$N$22+'[5]НГРЭС Б1'!$O$22+'[5]НГРЭС Б1'!$P$22+'[5]НГРЭС Б1'!$R$22+'[5]НГРЭС Б1'!$S$22+'[5]НГРЭС Б1'!$T$22)</f>
        <v>528.7390412541672</v>
      </c>
      <c r="F29" s="29">
        <f>'[38]2.2'!$G$170</f>
        <v>511.89642137224075</v>
      </c>
      <c r="G29" s="29">
        <f>'[38]2.1'!$G$170</f>
        <v>498.62038043476718</v>
      </c>
      <c r="H29" s="124">
        <f>'[38]2'!$G$170</f>
        <v>523.54976379678999</v>
      </c>
      <c r="I29" s="125"/>
    </row>
    <row r="30" spans="1:11" ht="25.5">
      <c r="A30" s="30" t="s">
        <v>142</v>
      </c>
      <c r="B30" s="37" t="s">
        <v>143</v>
      </c>
      <c r="C30" s="73" t="s">
        <v>326</v>
      </c>
      <c r="D30" s="44"/>
      <c r="E30" s="44"/>
      <c r="F30" s="44"/>
      <c r="G30" s="44"/>
      <c r="H30" s="127"/>
      <c r="I30" s="128"/>
    </row>
    <row r="31" spans="1:11" ht="27.75" customHeight="1">
      <c r="A31" s="30" t="s">
        <v>144</v>
      </c>
      <c r="B31" s="37" t="s">
        <v>40</v>
      </c>
      <c r="C31" s="36" t="s">
        <v>323</v>
      </c>
      <c r="D31" s="44"/>
      <c r="E31" s="44"/>
      <c r="F31" s="44"/>
      <c r="G31" s="44"/>
      <c r="H31" s="44"/>
      <c r="I31" s="44"/>
    </row>
    <row r="32" spans="1:11" ht="26.25" customHeight="1">
      <c r="A32" s="30" t="s">
        <v>145</v>
      </c>
      <c r="B32" s="46" t="s">
        <v>41</v>
      </c>
      <c r="C32" s="36" t="s">
        <v>323</v>
      </c>
      <c r="D32" s="40"/>
      <c r="E32" s="40"/>
      <c r="F32" s="40"/>
      <c r="G32" s="40"/>
      <c r="H32" s="129"/>
      <c r="I32" s="128"/>
    </row>
    <row r="33" spans="1:11" ht="12.75" customHeight="1">
      <c r="A33" s="30" t="s">
        <v>146</v>
      </c>
      <c r="B33" s="46" t="s">
        <v>42</v>
      </c>
      <c r="C33" s="36" t="s">
        <v>323</v>
      </c>
      <c r="D33" s="44"/>
      <c r="E33" s="44"/>
      <c r="F33" s="44"/>
      <c r="G33" s="44"/>
      <c r="H33" s="44"/>
      <c r="I33" s="44"/>
      <c r="K33" s="44"/>
    </row>
    <row r="34" spans="1:11" ht="12.75" customHeight="1">
      <c r="A34" s="30"/>
      <c r="B34" s="38" t="s">
        <v>43</v>
      </c>
      <c r="C34" s="36" t="s">
        <v>323</v>
      </c>
      <c r="D34" s="44"/>
      <c r="E34" s="44"/>
      <c r="F34" s="44"/>
      <c r="G34" s="44"/>
      <c r="H34" s="44"/>
      <c r="I34" s="44"/>
    </row>
    <row r="35" spans="1:11" ht="12.75" customHeight="1">
      <c r="A35" s="30"/>
      <c r="B35" s="38" t="s">
        <v>44</v>
      </c>
      <c r="C35" s="36" t="s">
        <v>323</v>
      </c>
      <c r="D35" s="44"/>
      <c r="E35" s="44"/>
      <c r="F35" s="44"/>
      <c r="G35" s="44"/>
      <c r="H35" s="44"/>
      <c r="I35" s="44"/>
    </row>
    <row r="36" spans="1:11" ht="12.75" customHeight="1">
      <c r="A36" s="30"/>
      <c r="B36" s="38" t="s">
        <v>45</v>
      </c>
      <c r="C36" s="36" t="s">
        <v>323</v>
      </c>
      <c r="D36" s="44"/>
      <c r="E36" s="44"/>
      <c r="F36" s="44"/>
      <c r="G36" s="44"/>
      <c r="H36" s="44"/>
      <c r="I36" s="44"/>
    </row>
    <row r="37" spans="1:11" ht="12.75" customHeight="1">
      <c r="A37" s="30"/>
      <c r="B37" s="38" t="s">
        <v>46</v>
      </c>
      <c r="C37" s="36" t="s">
        <v>323</v>
      </c>
      <c r="D37" s="44"/>
      <c r="E37" s="44"/>
      <c r="F37" s="44"/>
      <c r="G37" s="44"/>
      <c r="H37" s="44"/>
      <c r="I37" s="44"/>
    </row>
    <row r="38" spans="1:11" ht="12.75" customHeight="1">
      <c r="A38" s="30" t="s">
        <v>147</v>
      </c>
      <c r="B38" s="46" t="s">
        <v>47</v>
      </c>
      <c r="C38" s="36" t="s">
        <v>323</v>
      </c>
      <c r="D38" s="44"/>
      <c r="E38" s="44"/>
      <c r="F38" s="44"/>
      <c r="G38" s="44"/>
      <c r="H38" s="44"/>
      <c r="I38" s="44"/>
    </row>
    <row r="39" spans="1:11" ht="12.75" customHeight="1">
      <c r="A39" s="30" t="s">
        <v>148</v>
      </c>
      <c r="B39" s="37" t="s">
        <v>48</v>
      </c>
      <c r="C39" s="36" t="s">
        <v>29</v>
      </c>
      <c r="D39" s="44"/>
      <c r="E39" s="44"/>
      <c r="F39" s="44"/>
      <c r="G39" s="44"/>
      <c r="H39" s="44"/>
      <c r="I39" s="44"/>
    </row>
    <row r="40" spans="1:11" ht="25.5" customHeight="1">
      <c r="A40" s="30" t="s">
        <v>149</v>
      </c>
      <c r="B40" s="38" t="s">
        <v>49</v>
      </c>
      <c r="C40" s="30" t="s">
        <v>324</v>
      </c>
      <c r="D40" s="44"/>
      <c r="E40" s="44"/>
      <c r="F40" s="44"/>
      <c r="G40" s="44"/>
      <c r="H40" s="44"/>
      <c r="I40" s="44"/>
    </row>
    <row r="41" spans="1:11" ht="12.75" customHeight="1">
      <c r="A41" s="30" t="s">
        <v>150</v>
      </c>
      <c r="B41" s="46" t="s">
        <v>50</v>
      </c>
      <c r="C41" s="36" t="s">
        <v>323</v>
      </c>
      <c r="D41" s="44"/>
      <c r="E41" s="44"/>
      <c r="F41" s="44"/>
      <c r="G41" s="44"/>
      <c r="H41" s="44"/>
      <c r="I41" s="44"/>
    </row>
    <row r="42" spans="1:11" ht="25.5">
      <c r="A42" s="30" t="s">
        <v>151</v>
      </c>
      <c r="B42" s="37" t="s">
        <v>51</v>
      </c>
      <c r="C42" s="73" t="s">
        <v>327</v>
      </c>
      <c r="D42" s="44"/>
      <c r="E42" s="44"/>
      <c r="F42" s="44"/>
      <c r="G42" s="44"/>
      <c r="H42" s="44"/>
      <c r="I42" s="44"/>
    </row>
    <row r="43" spans="1:11" ht="25.5">
      <c r="A43" s="30"/>
      <c r="B43" s="38" t="s">
        <v>52</v>
      </c>
      <c r="C43" s="73" t="s">
        <v>327</v>
      </c>
      <c r="D43" s="44"/>
      <c r="E43" s="44"/>
      <c r="F43" s="44"/>
      <c r="G43" s="44"/>
      <c r="H43" s="44"/>
      <c r="I43" s="44"/>
    </row>
    <row r="44" spans="1:11" ht="25.5">
      <c r="A44" s="30"/>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c r="B49" s="119"/>
      <c r="C49" s="119"/>
      <c r="D49" s="119"/>
      <c r="E49" s="119"/>
      <c r="F49" s="119"/>
      <c r="G49" s="119"/>
      <c r="H49" s="119"/>
      <c r="I49" s="119"/>
    </row>
  </sheetData>
  <mergeCells count="17">
    <mergeCell ref="A49:I49"/>
    <mergeCell ref="H28:I28"/>
    <mergeCell ref="H29:I29"/>
    <mergeCell ref="H30:I30"/>
    <mergeCell ref="A4:I4"/>
    <mergeCell ref="A5:I5"/>
    <mergeCell ref="A7:A9"/>
    <mergeCell ref="B7:B9"/>
    <mergeCell ref="C7:C9"/>
    <mergeCell ref="D7:E7"/>
    <mergeCell ref="F7:G7"/>
    <mergeCell ref="H7:I7"/>
    <mergeCell ref="H2:I2"/>
    <mergeCell ref="H32:I32"/>
    <mergeCell ref="A46:I46"/>
    <mergeCell ref="A47:I47"/>
    <mergeCell ref="A48:I48"/>
  </mergeCells>
  <conditionalFormatting sqref="K28">
    <cfRule type="containsText" dxfId="5" priority="1" operator="containsText" text="ложь">
      <formula>NOT(ISERROR(SEARCH("ложь",K28)))</formula>
    </cfRule>
    <cfRule type="containsText" dxfId="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3" spans="1:6">
      <c r="B3" s="62"/>
    </row>
    <row r="4" spans="1:6">
      <c r="A4" s="120" t="s">
        <v>301</v>
      </c>
      <c r="B4" s="120"/>
      <c r="C4" s="120"/>
      <c r="D4" s="120"/>
      <c r="E4" s="120"/>
      <c r="F4" s="120"/>
    </row>
    <row r="5" spans="1:6">
      <c r="A5" s="120" t="str">
        <f>Титульный!$C$23</f>
        <v>Няганская ГРЭС (БЛ 2) ДПМ</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[39]Год!$H$11</f>
        <v>453.10000000000008</v>
      </c>
      <c r="E139" s="29">
        <f>'[40]0.1'!$I$11</f>
        <v>453.1</v>
      </c>
      <c r="F139" s="29">
        <f>'[40]0.1'!$L$11</f>
        <v>453.10000000000008</v>
      </c>
    </row>
    <row r="140" spans="1:6" ht="38.25">
      <c r="A140" s="36" t="s">
        <v>75</v>
      </c>
      <c r="B140" s="37" t="s">
        <v>31</v>
      </c>
      <c r="C140" s="36" t="s">
        <v>32</v>
      </c>
      <c r="D140" s="29">
        <f>[39]Год!$H$12-[39]Год!$H$14</f>
        <v>440.18055108886972</v>
      </c>
      <c r="E140" s="29">
        <f>'[40]0.1'!$I$12</f>
        <v>440.78810833333335</v>
      </c>
      <c r="F140" s="29">
        <f>'[40]0.1'!$L$12</f>
        <v>441.88073538158568</v>
      </c>
    </row>
    <row r="141" spans="1:6">
      <c r="A141" s="36" t="s">
        <v>76</v>
      </c>
      <c r="B141" s="37" t="s">
        <v>77</v>
      </c>
      <c r="C141" s="36" t="s">
        <v>138</v>
      </c>
      <c r="D141" s="29">
        <f>'[5]НГРЭС Б2'!$E$7</f>
        <v>3396.9639999999999</v>
      </c>
      <c r="E141" s="29">
        <f>'[40]0.1'!$I$13</f>
        <v>3161.5371</v>
      </c>
      <c r="F141" s="29">
        <f>'[40]0.1'!$L$13</f>
        <v>2729.1767212573122</v>
      </c>
    </row>
    <row r="142" spans="1:6">
      <c r="A142" s="36" t="s">
        <v>78</v>
      </c>
      <c r="B142" s="37" t="s">
        <v>79</v>
      </c>
      <c r="C142" s="36" t="s">
        <v>138</v>
      </c>
      <c r="D142" s="29">
        <f>'[5]НГРЭС Б2'!$E$22</f>
        <v>3321.9479999999999</v>
      </c>
      <c r="E142" s="29">
        <f>'[40]0.1'!$I$15</f>
        <v>3099.2420000000002</v>
      </c>
      <c r="F142" s="29">
        <f>'[40]0.1'!$L$15</f>
        <v>2673.1399000000006</v>
      </c>
    </row>
    <row r="143" spans="1:6">
      <c r="A143" s="36" t="s">
        <v>80</v>
      </c>
      <c r="B143" s="37" t="s">
        <v>81</v>
      </c>
      <c r="C143" s="36" t="s">
        <v>82</v>
      </c>
      <c r="D143" s="29">
        <f>'[5]НГРЭС Б2'!$E$23</f>
        <v>47.643000000000008</v>
      </c>
      <c r="E143" s="29">
        <f>'[40]0.1'!$I$16</f>
        <v>38.775999999999996</v>
      </c>
      <c r="F143" s="29">
        <f>'[40]0.1'!$L$16</f>
        <v>45.255500000000012</v>
      </c>
    </row>
    <row r="144" spans="1:6">
      <c r="A144" s="36" t="s">
        <v>83</v>
      </c>
      <c r="B144" s="37" t="s">
        <v>84</v>
      </c>
      <c r="C144" s="36" t="s">
        <v>82</v>
      </c>
      <c r="D144" s="29">
        <f>'[5]НГРЭС Б2'!$E$26</f>
        <v>0</v>
      </c>
      <c r="E144" s="29">
        <f>'[40]0.1'!$I$17</f>
        <v>0</v>
      </c>
      <c r="F144" s="29">
        <f>'[40]0.1'!$L$17</f>
        <v>0</v>
      </c>
    </row>
    <row r="145" spans="1:8">
      <c r="A145" s="36" t="s">
        <v>85</v>
      </c>
      <c r="B145" s="37" t="s">
        <v>10</v>
      </c>
      <c r="C145" s="36" t="s">
        <v>86</v>
      </c>
      <c r="D145" s="40"/>
      <c r="E145" s="29">
        <f>'[40]0.1'!$I$43</f>
        <v>1883932.9721576034</v>
      </c>
      <c r="F145" s="29">
        <f>'[40]0.1'!$L$43</f>
        <v>1685507.9353857131</v>
      </c>
    </row>
    <row r="146" spans="1:8">
      <c r="A146" s="36"/>
      <c r="B146" s="37" t="s">
        <v>216</v>
      </c>
      <c r="C146" s="36"/>
      <c r="D146" s="40"/>
      <c r="E146" s="40"/>
      <c r="F146" s="40"/>
    </row>
    <row r="147" spans="1:8">
      <c r="A147" s="36" t="s">
        <v>87</v>
      </c>
      <c r="B147" s="38" t="s">
        <v>13</v>
      </c>
      <c r="C147" s="36" t="s">
        <v>86</v>
      </c>
      <c r="D147" s="40"/>
      <c r="E147" s="29">
        <f>'[40]0.1'!$G$43</f>
        <v>1883932.9721576034</v>
      </c>
      <c r="F147" s="29">
        <f>'[40]0.1'!$J$43</f>
        <v>1685507.9353857131</v>
      </c>
    </row>
    <row r="148" spans="1:8">
      <c r="A148" s="36" t="s">
        <v>88</v>
      </c>
      <c r="B148" s="38" t="s">
        <v>14</v>
      </c>
      <c r="C148" s="36" t="s">
        <v>86</v>
      </c>
      <c r="D148" s="40"/>
      <c r="E148" s="29">
        <f>'[40]0.1'!$H$43</f>
        <v>0</v>
      </c>
      <c r="F148" s="29">
        <f>'[40]0.1'!$K$43</f>
        <v>0</v>
      </c>
    </row>
    <row r="149" spans="1:8" ht="25.5">
      <c r="A149" s="36" t="s">
        <v>89</v>
      </c>
      <c r="B149" s="38" t="s">
        <v>15</v>
      </c>
      <c r="C149" s="36" t="s">
        <v>86</v>
      </c>
      <c r="D149" s="41"/>
      <c r="E149" s="41"/>
      <c r="F149" s="41"/>
    </row>
    <row r="150" spans="1:8">
      <c r="A150" s="36" t="s">
        <v>90</v>
      </c>
      <c r="B150" s="37" t="s">
        <v>91</v>
      </c>
      <c r="C150" s="36" t="s">
        <v>86</v>
      </c>
      <c r="D150" s="29">
        <f>'[5]НГРЭС Б2'!$E$237</f>
        <v>1739938.3316300001</v>
      </c>
      <c r="E150" s="29">
        <f>'[40]0.1'!$I$31</f>
        <v>1897140.4353255467</v>
      </c>
      <c r="F150" s="29">
        <f>'[40]0.1'!$L$31</f>
        <v>1702197.9037616826</v>
      </c>
      <c r="G150" s="47"/>
      <c r="H150" s="47"/>
    </row>
    <row r="151" spans="1:8">
      <c r="A151" s="36"/>
      <c r="B151" s="37" t="s">
        <v>216</v>
      </c>
      <c r="C151" s="36"/>
      <c r="D151" s="40"/>
      <c r="E151" s="40"/>
      <c r="F151" s="40"/>
    </row>
    <row r="152" spans="1:8">
      <c r="A152" s="36" t="s">
        <v>92</v>
      </c>
      <c r="B152" s="38" t="s">
        <v>93</v>
      </c>
      <c r="C152" s="36" t="s">
        <v>86</v>
      </c>
      <c r="D152" s="29">
        <f>'[5]НГРЭС Б2'!$E$257</f>
        <v>1739938.3316300001</v>
      </c>
      <c r="E152" s="29">
        <f>'[40]0.1'!$I$32</f>
        <v>1880312.3030221309</v>
      </c>
      <c r="F152" s="29">
        <f>'[40]0.1'!$L$32</f>
        <v>1682274.0723140091</v>
      </c>
      <c r="G152" s="47"/>
      <c r="H152" s="47"/>
    </row>
    <row r="153" spans="1:8" ht="25.5">
      <c r="A153" s="36"/>
      <c r="B153" s="38" t="s">
        <v>94</v>
      </c>
      <c r="C153" s="36" t="s">
        <v>33</v>
      </c>
      <c r="D153" s="29">
        <f>'[5]НГРЭС Б2'!$E$33</f>
        <v>215.83714438794303</v>
      </c>
      <c r="E153" s="29">
        <f>'[40]4'!$L$24</f>
        <v>212.16186486719687</v>
      </c>
      <c r="F153" s="29">
        <f>'[40]4'!$M$24</f>
        <v>213.3</v>
      </c>
      <c r="G153" s="47"/>
      <c r="H153" s="47"/>
    </row>
    <row r="154" spans="1:8">
      <c r="A154" s="36" t="s">
        <v>95</v>
      </c>
      <c r="B154" s="38" t="s">
        <v>96</v>
      </c>
      <c r="C154" s="36" t="s">
        <v>86</v>
      </c>
      <c r="D154" s="29">
        <f>'[5]НГРЭС Б2'!$E$256</f>
        <v>0</v>
      </c>
      <c r="E154" s="29">
        <f>'[40]0.1'!$I$33</f>
        <v>16828.132303415798</v>
      </c>
      <c r="F154" s="29">
        <f>'[40]0.1'!$L$33</f>
        <v>19923.831447673496</v>
      </c>
    </row>
    <row r="155" spans="1:8">
      <c r="A155" s="36"/>
      <c r="B155" s="38" t="s">
        <v>97</v>
      </c>
      <c r="C155" s="36" t="s">
        <v>98</v>
      </c>
      <c r="D155" s="29">
        <f>'[5]НГРЭС Б2'!$E$38</f>
        <v>150.28440694330749</v>
      </c>
      <c r="E155" s="29">
        <f>'[40]4'!$L$28</f>
        <v>152.30000000000001</v>
      </c>
      <c r="F155" s="29">
        <f>'[40]4'!$M$28</f>
        <v>150</v>
      </c>
    </row>
    <row r="156" spans="1:8" ht="25.5">
      <c r="A156" s="36"/>
      <c r="B156" s="9" t="s">
        <v>99</v>
      </c>
      <c r="C156" s="36" t="s">
        <v>29</v>
      </c>
      <c r="D156" s="50"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3262213.4856799999</v>
      </c>
      <c r="E162" s="41"/>
      <c r="F162" s="41"/>
      <c r="G162" s="47"/>
    </row>
    <row r="163" spans="1:7">
      <c r="A163" s="36"/>
      <c r="B163" s="37" t="s">
        <v>216</v>
      </c>
      <c r="C163" s="36"/>
      <c r="D163" s="40"/>
      <c r="E163" s="41"/>
      <c r="F163" s="41"/>
    </row>
    <row r="164" spans="1:7">
      <c r="A164" s="36" t="s">
        <v>112</v>
      </c>
      <c r="B164" s="38" t="s">
        <v>17</v>
      </c>
      <c r="C164" s="36" t="s">
        <v>86</v>
      </c>
      <c r="D164" s="29">
        <v>1934664.8830899999</v>
      </c>
      <c r="E164" s="41"/>
      <c r="F164" s="41"/>
      <c r="G164" s="47"/>
    </row>
    <row r="165" spans="1:7">
      <c r="A165" s="36" t="s">
        <v>113</v>
      </c>
      <c r="B165" s="38" t="s">
        <v>18</v>
      </c>
      <c r="C165" s="36" t="s">
        <v>86</v>
      </c>
      <c r="D165" s="29">
        <v>1327548.60259</v>
      </c>
      <c r="E165" s="41"/>
      <c r="F165" s="41"/>
    </row>
    <row r="166" spans="1:7" ht="25.5">
      <c r="A166" s="36" t="s">
        <v>114</v>
      </c>
      <c r="B166" s="38" t="s">
        <v>19</v>
      </c>
      <c r="C166" s="36" t="s">
        <v>86</v>
      </c>
      <c r="D166" s="29">
        <v>0</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38.25">
      <c r="A184" s="36" t="s">
        <v>132</v>
      </c>
      <c r="B184" s="9" t="s">
        <v>12</v>
      </c>
      <c r="C184" s="36" t="s">
        <v>29</v>
      </c>
      <c r="D184" s="121" t="s">
        <v>133</v>
      </c>
      <c r="E184" s="121"/>
      <c r="F184" s="121"/>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Титульный!$C$23</f>
        <v>Няганская ГРЭС (БЛ 2)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ЭМ'!D26</f>
        <v>596.16</v>
      </c>
      <c r="E28" s="29">
        <f>'[7]Утв. тарифы на ЭЭ и ЭМ'!E26</f>
        <v>616.16</v>
      </c>
      <c r="F28" s="29">
        <f>E28</f>
        <v>616.16</v>
      </c>
      <c r="G28" s="29">
        <f>'[40]0.1'!$G$20</f>
        <v>607.8689473611945</v>
      </c>
      <c r="H28" s="124">
        <f>'[40]0.1'!$L$20</f>
        <v>630.53487600320238</v>
      </c>
      <c r="I28" s="125"/>
      <c r="K28" s="64" t="b">
        <f>ROUND([9]Лист1!$D$202,1)=ROUND(H28,1)</f>
        <v>1</v>
      </c>
    </row>
    <row r="29" spans="1:11" ht="12.75" customHeight="1">
      <c r="A29" s="50"/>
      <c r="B29" s="45" t="s">
        <v>153</v>
      </c>
      <c r="C29" s="73" t="s">
        <v>325</v>
      </c>
      <c r="D29" s="29">
        <f>('[5]НГРЭС Б2'!$F$257+'[5]НГРЭС Б2'!$G$257+'[5]НГРЭС Б2'!$H$257+'[5]НГРЭС Б2'!$J$257+'[5]НГРЭС Б2'!$K$257+'[5]НГРЭС Б2'!$L$257)/('[5]НГРЭС Б2'!$F$22+'[5]НГРЭС Б2'!$G$22+'[5]НГРЭС Б2'!$H$22+'[5]НГРЭС Б2'!$J$22+'[5]НГРЭС Б2'!$K$22+'[5]НГРЭС Б2'!$L$22)</f>
        <v>519.13631160631337</v>
      </c>
      <c r="E29" s="29">
        <f>('[5]НГРЭС Б2'!$N$257+'[5]НГРЭС Б2'!$O$257+'[5]НГРЭС Б2'!$P$257+'[5]НГРЭС Б2'!$R$257+'[5]НГРЭС Б2'!$S$257+'[5]НГРЭС Б2'!$T$257)/('[5]НГРЭС Б2'!$N$22+'[5]НГРЭС Б2'!$O$22+'[5]НГРЭС Б2'!$P$22+'[5]НГРЭС Б2'!$R$22+'[5]НГРЭС Б2'!$S$22+'[5]НГРЭС Б2'!$T$22)</f>
        <v>528.4587403987066</v>
      </c>
      <c r="F29" s="29">
        <f>'[40]2.2'!$G$170</f>
        <v>615.03735987554114</v>
      </c>
      <c r="G29" s="29">
        <f>'[40]2.1'!$G$170</f>
        <v>606.70070392119453</v>
      </c>
      <c r="H29" s="124">
        <f>'[40]2'!$G$170</f>
        <v>629.32511400320232</v>
      </c>
      <c r="I29" s="125"/>
    </row>
    <row r="30" spans="1:11" ht="25.5">
      <c r="A30" s="50" t="s">
        <v>142</v>
      </c>
      <c r="B30" s="37" t="s">
        <v>143</v>
      </c>
      <c r="C30" s="73" t="s">
        <v>326</v>
      </c>
      <c r="D30" s="44"/>
      <c r="E30" s="44"/>
      <c r="F30" s="44"/>
      <c r="G30" s="44"/>
      <c r="H30" s="127"/>
      <c r="I30" s="128"/>
    </row>
    <row r="31" spans="1:11" ht="27.75" customHeight="1">
      <c r="A31" s="50" t="s">
        <v>144</v>
      </c>
      <c r="B31" s="37" t="s">
        <v>40</v>
      </c>
      <c r="C31" s="36" t="s">
        <v>323</v>
      </c>
      <c r="D31" s="44"/>
      <c r="E31" s="44"/>
      <c r="F31" s="44"/>
      <c r="G31" s="44"/>
      <c r="H31" s="44"/>
      <c r="I31" s="44"/>
    </row>
    <row r="32" spans="1:11" ht="26.25" customHeight="1">
      <c r="A32" s="50" t="s">
        <v>145</v>
      </c>
      <c r="B32" s="46" t="s">
        <v>41</v>
      </c>
      <c r="C32" s="36" t="s">
        <v>323</v>
      </c>
      <c r="D32" s="40"/>
      <c r="E32" s="40"/>
      <c r="F32" s="40"/>
      <c r="G32" s="40"/>
      <c r="H32" s="129"/>
      <c r="I32" s="128"/>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44"/>
      <c r="E35" s="44"/>
      <c r="F35" s="44"/>
      <c r="G35" s="44"/>
      <c r="H35" s="44"/>
      <c r="I35" s="44"/>
    </row>
    <row r="36" spans="1:11" ht="12.75" customHeight="1">
      <c r="A36" s="50"/>
      <c r="B36" s="38" t="s">
        <v>45</v>
      </c>
      <c r="C36" s="36" t="s">
        <v>323</v>
      </c>
      <c r="D36" s="44"/>
      <c r="E36" s="44"/>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44"/>
      <c r="E43" s="44"/>
      <c r="F43" s="44"/>
      <c r="G43" s="44"/>
      <c r="H43" s="44"/>
      <c r="I43" s="44"/>
    </row>
    <row r="44" spans="1:11" ht="25.5">
      <c r="A44" s="50"/>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c r="B49" s="119"/>
      <c r="C49" s="119"/>
      <c r="D49" s="119"/>
      <c r="E49" s="119"/>
      <c r="F49" s="119"/>
      <c r="G49" s="119"/>
      <c r="H49" s="119"/>
      <c r="I49" s="119"/>
    </row>
  </sheetData>
  <mergeCells count="17">
    <mergeCell ref="A46:I46"/>
    <mergeCell ref="A47:I47"/>
    <mergeCell ref="A48:I48"/>
    <mergeCell ref="A49:I49"/>
    <mergeCell ref="H28:I28"/>
    <mergeCell ref="H29:I29"/>
    <mergeCell ref="H30:I30"/>
    <mergeCell ref="H32:I32"/>
    <mergeCell ref="H2:I2"/>
    <mergeCell ref="A4:I4"/>
    <mergeCell ref="A5:I5"/>
    <mergeCell ref="A7:A9"/>
    <mergeCell ref="B7:B9"/>
    <mergeCell ref="C7:C9"/>
    <mergeCell ref="D7:E7"/>
    <mergeCell ref="F7:G7"/>
    <mergeCell ref="H7:I7"/>
  </mergeCells>
  <conditionalFormatting sqref="K28">
    <cfRule type="containsText" dxfId="3" priority="1" operator="containsText" text="ложь">
      <formula>NOT(ISERROR(SEARCH("ложь",K28)))</formula>
    </cfRule>
    <cfRule type="containsText" dxfId="2"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Титульный!$C$24</f>
        <v>Няганская ГРЭС (БЛ 3) ДПМ</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[41]Год!$H$11</f>
        <v>454.69999999999987</v>
      </c>
      <c r="E139" s="29">
        <f>'[42]0.1'!$I$11</f>
        <v>454.7</v>
      </c>
      <c r="F139" s="29">
        <f>'[42]0.1'!$L$11</f>
        <v>454.69999999999987</v>
      </c>
    </row>
    <row r="140" spans="1:6" ht="38.25">
      <c r="A140" s="36" t="s">
        <v>75</v>
      </c>
      <c r="B140" s="37" t="s">
        <v>31</v>
      </c>
      <c r="C140" s="36" t="s">
        <v>32</v>
      </c>
      <c r="D140" s="29">
        <f>[41]Год!$H$12-[41]Год!$H$14</f>
        <v>442.95172606913508</v>
      </c>
      <c r="E140" s="29">
        <f>'[42]0.1'!$I$12</f>
        <v>445.15345000000002</v>
      </c>
      <c r="F140" s="29">
        <f>'[42]0.1'!$L$12</f>
        <v>445.42067975241565</v>
      </c>
    </row>
    <row r="141" spans="1:6">
      <c r="A141" s="36" t="s">
        <v>76</v>
      </c>
      <c r="B141" s="37" t="s">
        <v>77</v>
      </c>
      <c r="C141" s="36" t="s">
        <v>138</v>
      </c>
      <c r="D141" s="29">
        <f>'[5]НГРЭС Б3'!$E$7</f>
        <v>3511.2719999999999</v>
      </c>
      <c r="E141" s="29">
        <f>'[42]0.1'!$I$13</f>
        <v>3012.5212000000001</v>
      </c>
      <c r="F141" s="29">
        <f>'[42]0.1'!$L$13</f>
        <v>3074.3279696357226</v>
      </c>
    </row>
    <row r="142" spans="1:6">
      <c r="A142" s="36" t="s">
        <v>78</v>
      </c>
      <c r="B142" s="37" t="s">
        <v>79</v>
      </c>
      <c r="C142" s="36" t="s">
        <v>138</v>
      </c>
      <c r="D142" s="29">
        <f>'[5]НГРЭС Б3'!$E$22</f>
        <v>3433.3939999999998</v>
      </c>
      <c r="E142" s="29">
        <f>'[42]0.1'!$I$15</f>
        <v>2949.9733000000001</v>
      </c>
      <c r="F142" s="29">
        <f>'[42]0.1'!$L$15</f>
        <v>3013.8865000000001</v>
      </c>
    </row>
    <row r="143" spans="1:6">
      <c r="A143" s="36" t="s">
        <v>80</v>
      </c>
      <c r="B143" s="37" t="s">
        <v>81</v>
      </c>
      <c r="C143" s="36" t="s">
        <v>82</v>
      </c>
      <c r="D143" s="29">
        <f>'[5]НГРЭС Б3'!$E$23</f>
        <v>49.814000000000007</v>
      </c>
      <c r="E143" s="29">
        <f>'[42]0.1'!$I$16</f>
        <v>39.662999999999997</v>
      </c>
      <c r="F143" s="29">
        <f>'[42]0.1'!$L$16</f>
        <v>46.024999999999991</v>
      </c>
    </row>
    <row r="144" spans="1:6">
      <c r="A144" s="36" t="s">
        <v>83</v>
      </c>
      <c r="B144" s="37" t="s">
        <v>84</v>
      </c>
      <c r="C144" s="36" t="s">
        <v>82</v>
      </c>
      <c r="D144" s="29">
        <f>'[5]НГРЭС Б3'!$E$26</f>
        <v>0</v>
      </c>
      <c r="E144" s="29">
        <f>'[42]0.1'!$I$17</f>
        <v>0</v>
      </c>
      <c r="F144" s="29">
        <f>'[42]0.1'!$L$17</f>
        <v>0</v>
      </c>
    </row>
    <row r="145" spans="1:8">
      <c r="A145" s="36" t="s">
        <v>85</v>
      </c>
      <c r="B145" s="37" t="s">
        <v>10</v>
      </c>
      <c r="C145" s="36" t="s">
        <v>86</v>
      </c>
      <c r="D145" s="40"/>
      <c r="E145" s="29">
        <f>'[42]0.1'!$I$43</f>
        <v>1698928.867423678</v>
      </c>
      <c r="F145" s="29">
        <f>'[42]0.1'!$L$43</f>
        <v>1777843.7669872423</v>
      </c>
    </row>
    <row r="146" spans="1:8">
      <c r="A146" s="36"/>
      <c r="B146" s="37" t="s">
        <v>216</v>
      </c>
      <c r="C146" s="36"/>
      <c r="D146" s="40"/>
      <c r="E146" s="40"/>
      <c r="F146" s="40"/>
    </row>
    <row r="147" spans="1:8">
      <c r="A147" s="36" t="s">
        <v>87</v>
      </c>
      <c r="B147" s="38" t="s">
        <v>13</v>
      </c>
      <c r="C147" s="36" t="s">
        <v>86</v>
      </c>
      <c r="D147" s="40"/>
      <c r="E147" s="29">
        <f>'[42]0.1'!$G$43</f>
        <v>1698928.867423678</v>
      </c>
      <c r="F147" s="29">
        <f>'[42]0.1'!$J$43</f>
        <v>1777843.7669872423</v>
      </c>
    </row>
    <row r="148" spans="1:8">
      <c r="A148" s="36" t="s">
        <v>88</v>
      </c>
      <c r="B148" s="38" t="s">
        <v>14</v>
      </c>
      <c r="C148" s="36" t="s">
        <v>86</v>
      </c>
      <c r="D148" s="40"/>
      <c r="E148" s="29">
        <f>'[42]0.1'!$H$43</f>
        <v>0</v>
      </c>
      <c r="F148" s="29">
        <f>'[42]0.1'!$K$43</f>
        <v>0</v>
      </c>
    </row>
    <row r="149" spans="1:8" ht="25.5">
      <c r="A149" s="36" t="s">
        <v>89</v>
      </c>
      <c r="B149" s="38" t="s">
        <v>15</v>
      </c>
      <c r="C149" s="36" t="s">
        <v>86</v>
      </c>
      <c r="D149" s="41"/>
      <c r="E149" s="41"/>
      <c r="F149" s="41"/>
    </row>
    <row r="150" spans="1:8">
      <c r="A150" s="36" t="s">
        <v>90</v>
      </c>
      <c r="B150" s="37" t="s">
        <v>91</v>
      </c>
      <c r="C150" s="36" t="s">
        <v>86</v>
      </c>
      <c r="D150" s="29">
        <f>'[5]НГРЭС Б3'!$E$237</f>
        <v>1800944.3363600001</v>
      </c>
      <c r="E150" s="29">
        <f>'[42]0.1'!$I$31</f>
        <v>1711449.474481696</v>
      </c>
      <c r="F150" s="29">
        <f>'[42]0.1'!$L$31</f>
        <v>1793171.2840093561</v>
      </c>
      <c r="G150" s="47"/>
      <c r="H150" s="47"/>
    </row>
    <row r="151" spans="1:8">
      <c r="A151" s="36"/>
      <c r="B151" s="37" t="s">
        <v>216</v>
      </c>
      <c r="C151" s="36"/>
      <c r="D151" s="40"/>
      <c r="E151" s="40"/>
      <c r="F151" s="40"/>
    </row>
    <row r="152" spans="1:8">
      <c r="A152" s="36" t="s">
        <v>92</v>
      </c>
      <c r="B152" s="38" t="s">
        <v>93</v>
      </c>
      <c r="C152" s="36" t="s">
        <v>86</v>
      </c>
      <c r="D152" s="29">
        <f>'[5]НГРЭС Б3'!$E$257</f>
        <v>1800944.3363600001</v>
      </c>
      <c r="E152" s="29">
        <f>'[42]0.1'!$I$32</f>
        <v>1695482.5804677778</v>
      </c>
      <c r="F152" s="29">
        <f>'[42]0.1'!$L$32</f>
        <v>1774197.6816272296</v>
      </c>
      <c r="G152" s="47"/>
      <c r="H152" s="47"/>
    </row>
    <row r="153" spans="1:8" ht="25.5">
      <c r="A153" s="36"/>
      <c r="B153" s="38" t="s">
        <v>94</v>
      </c>
      <c r="C153" s="36" t="s">
        <v>33</v>
      </c>
      <c r="D153" s="29">
        <f>'[5]НГРЭС Б3'!$E$33</f>
        <v>215.8029565545003</v>
      </c>
      <c r="E153" s="29">
        <f>'[42]4'!$L$24</f>
        <v>214.93658514563023</v>
      </c>
      <c r="F153" s="29">
        <f>'[42]4'!$M$24</f>
        <v>213.3</v>
      </c>
      <c r="G153" s="47"/>
      <c r="H153" s="47"/>
    </row>
    <row r="154" spans="1:8">
      <c r="A154" s="36" t="s">
        <v>95</v>
      </c>
      <c r="B154" s="38" t="s">
        <v>96</v>
      </c>
      <c r="C154" s="36" t="s">
        <v>86</v>
      </c>
      <c r="D154" s="29">
        <f>'[5]НГРЭС Б3'!$E$256</f>
        <v>0</v>
      </c>
      <c r="E154" s="29">
        <f>'[42]0.1'!$I$33</f>
        <v>15966.894013918238</v>
      </c>
      <c r="F154" s="29">
        <f>'[42]0.1'!$L$33</f>
        <v>18973.602382126497</v>
      </c>
    </row>
    <row r="155" spans="1:8">
      <c r="A155" s="36"/>
      <c r="B155" s="38" t="s">
        <v>97</v>
      </c>
      <c r="C155" s="36" t="s">
        <v>98</v>
      </c>
      <c r="D155" s="29">
        <f>'[5]НГРЭС Б3'!$E$38</f>
        <v>150.3593367326454</v>
      </c>
      <c r="E155" s="29">
        <f>'[42]4'!$L$28</f>
        <v>150.85158150853584</v>
      </c>
      <c r="F155" s="29">
        <f>'[42]4'!$M$28</f>
        <v>150</v>
      </c>
    </row>
    <row r="156" spans="1:8" ht="25.5">
      <c r="A156" s="36"/>
      <c r="B156" s="9" t="s">
        <v>99</v>
      </c>
      <c r="C156" s="36" t="s">
        <v>29</v>
      </c>
      <c r="D156" s="50" t="s">
        <v>171</v>
      </c>
      <c r="E156" s="66"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v>3396605.5483999997</v>
      </c>
      <c r="E162" s="41"/>
      <c r="F162" s="41"/>
      <c r="G162" s="47"/>
    </row>
    <row r="163" spans="1:7">
      <c r="A163" s="36"/>
      <c r="B163" s="37" t="s">
        <v>216</v>
      </c>
      <c r="C163" s="36"/>
      <c r="D163" s="40"/>
      <c r="E163" s="41"/>
      <c r="F163" s="41"/>
    </row>
    <row r="164" spans="1:7">
      <c r="A164" s="36" t="s">
        <v>112</v>
      </c>
      <c r="B164" s="38" t="s">
        <v>17</v>
      </c>
      <c r="C164" s="36" t="s">
        <v>86</v>
      </c>
      <c r="D164" s="29">
        <v>1979877.46444</v>
      </c>
      <c r="E164" s="41"/>
      <c r="F164" s="41"/>
      <c r="G164" s="47"/>
    </row>
    <row r="165" spans="1:7">
      <c r="A165" s="36" t="s">
        <v>113</v>
      </c>
      <c r="B165" s="38" t="s">
        <v>18</v>
      </c>
      <c r="C165" s="36" t="s">
        <v>86</v>
      </c>
      <c r="D165" s="29">
        <v>1416728.08396</v>
      </c>
      <c r="E165" s="41"/>
      <c r="F165" s="41"/>
    </row>
    <row r="166" spans="1:7" ht="25.5">
      <c r="A166" s="36" t="s">
        <v>114</v>
      </c>
      <c r="B166" s="38" t="s">
        <v>19</v>
      </c>
      <c r="C166" s="36" t="s">
        <v>86</v>
      </c>
      <c r="D166" s="29">
        <v>0</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216</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216</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38.25">
      <c r="A184" s="36" t="s">
        <v>132</v>
      </c>
      <c r="B184" s="9" t="s">
        <v>12</v>
      </c>
      <c r="C184" s="36" t="s">
        <v>29</v>
      </c>
      <c r="D184" s="121" t="s">
        <v>133</v>
      </c>
      <c r="E184" s="121"/>
      <c r="F184" s="121"/>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Титульный!$C$24</f>
        <v>Няганская ГРЭС (БЛ 3) ДПМ</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ЭМ'!D27</f>
        <v>557.58000000000004</v>
      </c>
      <c r="E28" s="29">
        <f>'[7]Утв. тарифы на ЭЭ и ЭМ'!E27</f>
        <v>576.26</v>
      </c>
      <c r="F28" s="29">
        <f>E28</f>
        <v>576.26</v>
      </c>
      <c r="G28" s="29">
        <f>'[42]0.1'!$G$20</f>
        <v>575.9133031555499</v>
      </c>
      <c r="H28" s="124">
        <f>'[42]0.1'!$L$20</f>
        <v>589.88411374723046</v>
      </c>
      <c r="I28" s="125"/>
      <c r="K28" s="64" t="b">
        <f>ROUND([9]Лист1!$D$216,1)=ROUND(H28,1)</f>
        <v>1</v>
      </c>
    </row>
    <row r="29" spans="1:11" ht="12.75" customHeight="1">
      <c r="A29" s="50"/>
      <c r="B29" s="45" t="s">
        <v>153</v>
      </c>
      <c r="C29" s="73" t="s">
        <v>325</v>
      </c>
      <c r="D29" s="29">
        <f>('[5]НГРЭС Б3'!$F$257+'[5]НГРЭС Б3'!$G$257+'[5]НГРЭС Б3'!$H$257+'[5]НГРЭС Б3'!$J$257+'[5]НГРЭС Б3'!$K$257+'[5]НГРЭС Б3'!$L$257)/('[5]НГРЭС Б3'!$F$22+'[5]НГРЭС Б3'!$G$22+'[5]НГРЭС Б3'!$H$22+'[5]НГРЭС Б3'!$J$22+'[5]НГРЭС Б3'!$K$22+'[5]НГРЭС Б3'!$L$22)</f>
        <v>519.53797065089577</v>
      </c>
      <c r="E29" s="29">
        <f>('[5]НГРЭС Б3'!$N$257+'[5]НГРЭС Б3'!$O$257+'[5]НГРЭС Б3'!$P$257+'[5]НГРЭС Б3'!$R$257+'[5]НГРЭС Б3'!$S$257+'[5]НГРЭС Б3'!$T$257)/('[5]НГРЭС Б3'!$N$22+'[5]НГРЭС Б3'!$O$22+'[5]НГРЭС Б3'!$P$22+'[5]НГРЭС Б3'!$R$22+'[5]НГРЭС Б3'!$S$22+'[5]НГРЭС Б3'!$T$22)</f>
        <v>528.99101605815292</v>
      </c>
      <c r="F29" s="29">
        <f>'[42]2.2'!$G$170</f>
        <v>575.13582310146523</v>
      </c>
      <c r="G29" s="29">
        <f>'[42]2.1'!$G$170</f>
        <v>574.74505971554993</v>
      </c>
      <c r="H29" s="124">
        <f>'[42]2'!$G$170</f>
        <v>588.6743517472305</v>
      </c>
      <c r="I29" s="125"/>
    </row>
    <row r="30" spans="1:11" ht="25.5">
      <c r="A30" s="50" t="s">
        <v>142</v>
      </c>
      <c r="B30" s="37" t="s">
        <v>143</v>
      </c>
      <c r="C30" s="73" t="s">
        <v>326</v>
      </c>
      <c r="D30" s="44"/>
      <c r="E30" s="44"/>
      <c r="F30" s="44"/>
      <c r="G30" s="44"/>
      <c r="H30" s="127"/>
      <c r="I30" s="128"/>
    </row>
    <row r="31" spans="1:11" ht="27.75" customHeight="1">
      <c r="A31" s="50" t="s">
        <v>144</v>
      </c>
      <c r="B31" s="37" t="s">
        <v>40</v>
      </c>
      <c r="C31" s="36" t="s">
        <v>323</v>
      </c>
      <c r="D31" s="44"/>
      <c r="E31" s="44"/>
      <c r="F31" s="44"/>
      <c r="G31" s="44"/>
      <c r="H31" s="44"/>
      <c r="I31" s="44"/>
    </row>
    <row r="32" spans="1:11" ht="26.25" customHeight="1">
      <c r="A32" s="50" t="s">
        <v>145</v>
      </c>
      <c r="B32" s="46" t="s">
        <v>41</v>
      </c>
      <c r="C32" s="36" t="s">
        <v>323</v>
      </c>
      <c r="D32" s="40"/>
      <c r="E32" s="40"/>
      <c r="F32" s="40"/>
      <c r="G32" s="40"/>
      <c r="H32" s="129"/>
      <c r="I32" s="128"/>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44"/>
      <c r="E35" s="44"/>
      <c r="F35" s="44"/>
      <c r="G35" s="44"/>
      <c r="H35" s="44"/>
      <c r="I35" s="44"/>
    </row>
    <row r="36" spans="1:11" ht="12.75" customHeight="1">
      <c r="A36" s="50"/>
      <c r="B36" s="38" t="s">
        <v>45</v>
      </c>
      <c r="C36" s="36" t="s">
        <v>323</v>
      </c>
      <c r="D36" s="44"/>
      <c r="E36" s="44"/>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44"/>
      <c r="E43" s="44"/>
      <c r="F43" s="44"/>
      <c r="G43" s="44"/>
      <c r="H43" s="44"/>
      <c r="I43" s="44"/>
    </row>
    <row r="44" spans="1:11" ht="25.5">
      <c r="A44" s="50"/>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c r="B49" s="119"/>
      <c r="C49" s="119"/>
      <c r="D49" s="119"/>
      <c r="E49" s="119"/>
      <c r="F49" s="119"/>
      <c r="G49" s="119"/>
      <c r="H49" s="119"/>
      <c r="I49" s="119"/>
    </row>
  </sheetData>
  <mergeCells count="17">
    <mergeCell ref="A46:I46"/>
    <mergeCell ref="A47:I47"/>
    <mergeCell ref="A48:I48"/>
    <mergeCell ref="A49:I49"/>
    <mergeCell ref="H28:I28"/>
    <mergeCell ref="H29:I29"/>
    <mergeCell ref="H30:I30"/>
    <mergeCell ref="H32:I32"/>
    <mergeCell ref="H2:I2"/>
    <mergeCell ref="A4:I4"/>
    <mergeCell ref="A5:I5"/>
    <mergeCell ref="A7:A9"/>
    <mergeCell ref="B7:B9"/>
    <mergeCell ref="C7:C9"/>
    <mergeCell ref="D7:E7"/>
    <mergeCell ref="F7:G7"/>
    <mergeCell ref="H7:I7"/>
  </mergeCells>
  <conditionalFormatting sqref="K28">
    <cfRule type="containsText" dxfId="1" priority="1" operator="containsText" text="ложь">
      <formula>NOT(ISERROR(SEARCH("ложь",K28)))</formula>
    </cfRule>
    <cfRule type="containsText" dxfId="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H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Титульный!$C$9</f>
        <v>Аргаяшская ТЭЦ без ДПМ/НВ/ВР (ТГ-6)</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29">
        <f>[2]Год!$H$11+[3]Год!$H$11</f>
        <v>195</v>
      </c>
      <c r="E139" s="41"/>
      <c r="F139" s="29">
        <f>'[4]0.1'!$L$11</f>
        <v>195</v>
      </c>
    </row>
    <row r="140" spans="1:6" ht="38.25">
      <c r="A140" s="36" t="s">
        <v>75</v>
      </c>
      <c r="B140" s="37" t="s">
        <v>31</v>
      </c>
      <c r="C140" s="36" t="s">
        <v>32</v>
      </c>
      <c r="D140" s="29">
        <f>[2]Год!$H$12+[3]Год!$H$12-[3]Год!$H$14-[2]Год!$H$14</f>
        <v>169.70168437446662</v>
      </c>
      <c r="E140" s="41"/>
      <c r="F140" s="29">
        <f>'[4]0.1'!$L$12</f>
        <v>171.22771728224626</v>
      </c>
    </row>
    <row r="141" spans="1:6">
      <c r="A141" s="36" t="s">
        <v>76</v>
      </c>
      <c r="B141" s="37" t="s">
        <v>77</v>
      </c>
      <c r="C141" s="36" t="s">
        <v>138</v>
      </c>
      <c r="D141" s="29">
        <f>[5]АТЭЦ!$E$7</f>
        <v>1006.3869999999999</v>
      </c>
      <c r="E141" s="41"/>
      <c r="F141" s="29">
        <f>'[4]0.1'!$L$13</f>
        <v>557.18600000000004</v>
      </c>
    </row>
    <row r="142" spans="1:6">
      <c r="A142" s="36" t="s">
        <v>78</v>
      </c>
      <c r="B142" s="37" t="s">
        <v>79</v>
      </c>
      <c r="C142" s="36" t="s">
        <v>138</v>
      </c>
      <c r="D142" s="29">
        <f>[5]АТЭЦ!$E$22</f>
        <v>881.69400000000007</v>
      </c>
      <c r="E142" s="41"/>
      <c r="F142" s="29">
        <f>'[4]0.1'!$L$15</f>
        <v>483.60480000000007</v>
      </c>
    </row>
    <row r="143" spans="1:6">
      <c r="A143" s="36" t="s">
        <v>80</v>
      </c>
      <c r="B143" s="37" t="s">
        <v>81</v>
      </c>
      <c r="C143" s="36" t="s">
        <v>82</v>
      </c>
      <c r="D143" s="29">
        <f>[5]АТЭЦ!$E$23</f>
        <v>1588.8020000000001</v>
      </c>
      <c r="E143" s="41"/>
      <c r="F143" s="29">
        <f>'[4]0.1'!$L$16</f>
        <v>1166.8509999999999</v>
      </c>
    </row>
    <row r="144" spans="1:6">
      <c r="A144" s="36" t="s">
        <v>83</v>
      </c>
      <c r="B144" s="37" t="s">
        <v>84</v>
      </c>
      <c r="C144" s="36" t="s">
        <v>82</v>
      </c>
      <c r="D144" s="29">
        <f>[5]АТЭЦ!$E$26</f>
        <v>1585.4880000000001</v>
      </c>
      <c r="E144" s="41"/>
      <c r="F144" s="29">
        <f>'[4]0.1'!$L$17</f>
        <v>1163.6789999999999</v>
      </c>
    </row>
    <row r="145" spans="1:8">
      <c r="A145" s="36" t="s">
        <v>85</v>
      </c>
      <c r="B145" s="37" t="s">
        <v>10</v>
      </c>
      <c r="C145" s="36" t="s">
        <v>86</v>
      </c>
      <c r="D145" s="40"/>
      <c r="E145" s="41"/>
      <c r="F145" s="29">
        <f>'[4]0.1'!$L$43</f>
        <v>1450266.02716377</v>
      </c>
    </row>
    <row r="146" spans="1:8">
      <c r="A146" s="36"/>
      <c r="B146" s="37" t="s">
        <v>216</v>
      </c>
      <c r="C146" s="36"/>
      <c r="D146" s="40"/>
      <c r="E146" s="40"/>
      <c r="F146" s="40"/>
    </row>
    <row r="147" spans="1:8">
      <c r="A147" s="36" t="s">
        <v>87</v>
      </c>
      <c r="B147" s="38" t="s">
        <v>13</v>
      </c>
      <c r="C147" s="36" t="s">
        <v>86</v>
      </c>
      <c r="D147" s="40"/>
      <c r="E147" s="41"/>
      <c r="F147" s="29">
        <f>'[4]0.1'!$J$43</f>
        <v>604183.5245249836</v>
      </c>
    </row>
    <row r="148" spans="1:8">
      <c r="A148" s="36" t="s">
        <v>88</v>
      </c>
      <c r="B148" s="38" t="s">
        <v>14</v>
      </c>
      <c r="C148" s="36" t="s">
        <v>86</v>
      </c>
      <c r="D148" s="40"/>
      <c r="E148" s="41"/>
      <c r="F148" s="29">
        <f>'[4]0.1'!$K$43</f>
        <v>846082.50263878633</v>
      </c>
    </row>
    <row r="149" spans="1:8" ht="25.5">
      <c r="A149" s="36" t="s">
        <v>89</v>
      </c>
      <c r="B149" s="38" t="s">
        <v>15</v>
      </c>
      <c r="C149" s="36" t="s">
        <v>86</v>
      </c>
      <c r="D149" s="41"/>
      <c r="E149" s="41"/>
      <c r="F149" s="41"/>
    </row>
    <row r="150" spans="1:8">
      <c r="A150" s="36" t="s">
        <v>90</v>
      </c>
      <c r="B150" s="37" t="s">
        <v>91</v>
      </c>
      <c r="C150" s="36" t="s">
        <v>86</v>
      </c>
      <c r="D150" s="29">
        <f>[5]АТЭЦ!$E$237</f>
        <v>1612527.58409</v>
      </c>
      <c r="E150" s="41"/>
      <c r="F150" s="29">
        <f>'[4]0.1'!$L$31</f>
        <v>1260037.9652877934</v>
      </c>
      <c r="G150" s="47"/>
      <c r="H150" s="47"/>
    </row>
    <row r="151" spans="1:8">
      <c r="A151" s="36"/>
      <c r="B151" s="37" t="s">
        <v>216</v>
      </c>
      <c r="C151" s="36"/>
      <c r="D151" s="40"/>
      <c r="E151" s="40"/>
      <c r="F151" s="40"/>
    </row>
    <row r="152" spans="1:8">
      <c r="A152" s="36" t="s">
        <v>92</v>
      </c>
      <c r="B152" s="38" t="s">
        <v>93</v>
      </c>
      <c r="C152" s="36" t="s">
        <v>86</v>
      </c>
      <c r="D152" s="29">
        <f>[5]АТЭЦ!$E$257</f>
        <v>876170.31161999993</v>
      </c>
      <c r="E152" s="41"/>
      <c r="F152" s="29">
        <f>'[4]0.1'!$L$32</f>
        <v>599503.37761655007</v>
      </c>
      <c r="G152" s="47"/>
      <c r="H152" s="47"/>
    </row>
    <row r="153" spans="1:8" ht="25.5">
      <c r="A153" s="36"/>
      <c r="B153" s="38" t="s">
        <v>94</v>
      </c>
      <c r="C153" s="36" t="s">
        <v>33</v>
      </c>
      <c r="D153" s="29">
        <f>[5]АТЭЦ!$E$33</f>
        <v>376.51071552724363</v>
      </c>
      <c r="E153" s="41"/>
      <c r="F153" s="29">
        <f>'[4]4'!$M$25</f>
        <v>370.4</v>
      </c>
      <c r="G153" s="47"/>
      <c r="H153" s="47"/>
    </row>
    <row r="154" spans="1:8">
      <c r="A154" s="36" t="s">
        <v>95</v>
      </c>
      <c r="B154" s="38" t="s">
        <v>96</v>
      </c>
      <c r="C154" s="36" t="s">
        <v>86</v>
      </c>
      <c r="D154" s="29">
        <f>[5]АТЭЦ!$E$256</f>
        <v>736357.27246999997</v>
      </c>
      <c r="E154" s="41"/>
      <c r="F154" s="29">
        <f>'[4]0.1'!$L$33</f>
        <v>660534.58767124335</v>
      </c>
    </row>
    <row r="155" spans="1:8">
      <c r="A155" s="36"/>
      <c r="B155" s="38" t="s">
        <v>97</v>
      </c>
      <c r="C155" s="36" t="s">
        <v>98</v>
      </c>
      <c r="D155" s="29">
        <f>[5]АТЭЦ!$E$38</f>
        <v>171.80806670686459</v>
      </c>
      <c r="E155" s="41"/>
      <c r="F155" s="29">
        <f>'[4]4'!$M$28</f>
        <v>171.8</v>
      </c>
    </row>
    <row r="156" spans="1:8" ht="25.5">
      <c r="A156" s="36"/>
      <c r="B156" s="9" t="s">
        <v>99</v>
      </c>
      <c r="C156" s="36" t="s">
        <v>29</v>
      </c>
      <c r="D156" s="66" t="s">
        <v>171</v>
      </c>
      <c r="E156" s="41"/>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'[6]1400'!$D$12/1000</f>
        <v>2985625.8794100001</v>
      </c>
      <c r="E162" s="41"/>
      <c r="F162" s="41"/>
    </row>
    <row r="163" spans="1:6">
      <c r="A163" s="36"/>
      <c r="B163" s="37" t="s">
        <v>216</v>
      </c>
      <c r="C163" s="36"/>
      <c r="D163" s="40"/>
      <c r="E163" s="41"/>
      <c r="F163" s="41"/>
    </row>
    <row r="164" spans="1:6">
      <c r="A164" s="36" t="s">
        <v>112</v>
      </c>
      <c r="B164" s="38" t="s">
        <v>17</v>
      </c>
      <c r="C164" s="36" t="s">
        <v>86</v>
      </c>
      <c r="D164" s="29">
        <f>('[6]1400'!$N$12+'[6]1400'!$S$12)/1000</f>
        <v>1071622.0718899998</v>
      </c>
      <c r="E164" s="41"/>
      <c r="F164" s="41"/>
    </row>
    <row r="165" spans="1:6">
      <c r="A165" s="36" t="s">
        <v>113</v>
      </c>
      <c r="B165" s="38" t="s">
        <v>18</v>
      </c>
      <c r="C165" s="36" t="s">
        <v>86</v>
      </c>
      <c r="D165" s="29">
        <f>('[6]1400'!$X$12+'[6]1400'!$AG$12)/1000</f>
        <v>664349.80738999997</v>
      </c>
      <c r="E165" s="41"/>
      <c r="F165" s="41"/>
    </row>
    <row r="166" spans="1:6" ht="25.5">
      <c r="A166" s="36" t="s">
        <v>114</v>
      </c>
      <c r="B166" s="38" t="s">
        <v>19</v>
      </c>
      <c r="C166" s="36" t="s">
        <v>86</v>
      </c>
      <c r="D166" s="29">
        <f>'[6]1400'!$AP$12/1000</f>
        <v>1211042.28648</v>
      </c>
      <c r="E166" s="41"/>
      <c r="F166" s="41"/>
    </row>
    <row r="167" spans="1:6">
      <c r="A167" s="36" t="s">
        <v>157</v>
      </c>
      <c r="B167" s="38" t="s">
        <v>158</v>
      </c>
      <c r="C167" s="36" t="s">
        <v>86</v>
      </c>
      <c r="D167" s="29">
        <f>('[6]1400'!$CI$12+'[6]1400'!$DJ$12+'[6]1400'!$EE$12)/1000</f>
        <v>38611.713650000005</v>
      </c>
      <c r="E167" s="41"/>
      <c r="F167" s="41"/>
    </row>
    <row r="168" spans="1:6">
      <c r="A168" s="36" t="s">
        <v>115</v>
      </c>
      <c r="B168" s="9" t="s">
        <v>116</v>
      </c>
      <c r="C168" s="36" t="s">
        <v>86</v>
      </c>
      <c r="D168" s="41"/>
      <c r="E168" s="41"/>
      <c r="F168" s="41"/>
    </row>
    <row r="169" spans="1:6">
      <c r="A169" s="36"/>
      <c r="B169" s="37" t="s">
        <v>216</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216</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38.25">
      <c r="A184" s="36" t="s">
        <v>132</v>
      </c>
      <c r="B184" s="9" t="s">
        <v>12</v>
      </c>
      <c r="C184" s="36" t="s">
        <v>29</v>
      </c>
      <c r="D184" s="121" t="s">
        <v>133</v>
      </c>
      <c r="E184" s="121"/>
      <c r="F184" s="121"/>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customWidth="1"/>
    <col min="4" max="9" width="19" style="12" customWidth="1"/>
    <col min="10" max="10" width="9.140625" style="12"/>
    <col min="11" max="11" width="12.8554687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B2" s="63"/>
      <c r="F2" s="27"/>
      <c r="H2" s="122" t="s">
        <v>180</v>
      </c>
      <c r="I2" s="122"/>
    </row>
    <row r="3" spans="1:11">
      <c r="F3" s="27"/>
    </row>
    <row r="4" spans="1:11">
      <c r="A4" s="95" t="s">
        <v>37</v>
      </c>
      <c r="B4" s="113"/>
      <c r="C4" s="113"/>
      <c r="D4" s="113"/>
      <c r="E4" s="113"/>
      <c r="F4" s="113"/>
      <c r="G4" s="113"/>
      <c r="H4" s="113"/>
      <c r="I4" s="113"/>
    </row>
    <row r="5" spans="1:11">
      <c r="A5" s="95" t="str">
        <f>Титульный!$C$9</f>
        <v>Аргаяшская ТЭЦ без ДПМ/НВ/ВР (ТГ-6)</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ht="12.75" customHeigh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79"/>
      <c r="E18" s="79"/>
      <c r="F18" s="79"/>
      <c r="G18" s="79"/>
      <c r="H18" s="79"/>
      <c r="I18" s="79"/>
    </row>
    <row r="19" spans="1:11" s="3" customFormat="1" collapsed="1">
      <c r="A19" s="77" t="s">
        <v>329</v>
      </c>
      <c r="B19" s="37"/>
      <c r="C19" s="78" t="s">
        <v>312</v>
      </c>
      <c r="D19" s="44"/>
      <c r="E19" s="44"/>
      <c r="F19" s="44"/>
      <c r="G19" s="44"/>
      <c r="H19" s="44"/>
      <c r="I19" s="44"/>
    </row>
    <row r="20" spans="1:11" s="3" customFormat="1">
      <c r="A20" s="77" t="s">
        <v>328</v>
      </c>
      <c r="B20" s="37"/>
      <c r="C20" s="78"/>
      <c r="D20" s="44"/>
      <c r="E20" s="44"/>
      <c r="F20" s="44"/>
      <c r="G20" s="44"/>
      <c r="H20" s="44"/>
      <c r="I20" s="44"/>
    </row>
    <row r="21" spans="1:11" s="3" customFormat="1" ht="25.5" hidden="1" outlineLevel="1">
      <c r="A21" s="73" t="s">
        <v>196</v>
      </c>
      <c r="B21" s="37" t="s">
        <v>318</v>
      </c>
      <c r="C21" s="36" t="s">
        <v>312</v>
      </c>
      <c r="D21" s="80"/>
      <c r="E21" s="80"/>
      <c r="F21" s="80"/>
      <c r="G21" s="80"/>
      <c r="H21" s="80"/>
      <c r="I21" s="80"/>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4" t="s">
        <v>322</v>
      </c>
      <c r="B27" s="83"/>
      <c r="C27" s="67"/>
      <c r="D27" s="44"/>
      <c r="E27" s="44"/>
      <c r="F27" s="44"/>
      <c r="G27" s="44"/>
      <c r="H27" s="44"/>
      <c r="I27" s="44"/>
    </row>
    <row r="28" spans="1:11" ht="25.5">
      <c r="A28" s="50" t="s">
        <v>140</v>
      </c>
      <c r="B28" s="37" t="s">
        <v>165</v>
      </c>
      <c r="C28" s="73" t="s">
        <v>325</v>
      </c>
      <c r="D28" s="29">
        <f>'[7]Утв. тарифы на ЭЭ и ЭМ'!$D$5</f>
        <v>1207.73</v>
      </c>
      <c r="E28" s="29">
        <f>'[7]Утв. тарифы на ЭЭ и ЭМ'!$E$5</f>
        <v>1243.43</v>
      </c>
      <c r="F28" s="29">
        <f>G28</f>
        <v>1047.55</v>
      </c>
      <c r="G28" s="29">
        <f>'[8]Утв. тарифы на ЭЭ и ЭМ'!$E$11</f>
        <v>1047.55</v>
      </c>
      <c r="H28" s="124">
        <f>'[4]0.1'!$L$20</f>
        <v>1249.3331838827562</v>
      </c>
      <c r="I28" s="125"/>
      <c r="K28" s="64" t="b">
        <f>ROUND([9]Лист1!$D$18,1)=ROUND(H28,1)</f>
        <v>1</v>
      </c>
    </row>
    <row r="29" spans="1:11" ht="12.75" customHeight="1">
      <c r="A29" s="50"/>
      <c r="B29" s="45" t="s">
        <v>153</v>
      </c>
      <c r="C29" s="73" t="s">
        <v>325</v>
      </c>
      <c r="D29" s="29">
        <f>([5]АТЭЦ!$F$257+[5]АТЭЦ!$G$257+[5]АТЭЦ!$H$257+[5]АТЭЦ!$J$257+[5]АТЭЦ!$K$257+[5]АТЭЦ!$L$257)/([5]АТЭЦ!$F$22+[5]АТЭЦ!$G$22+[5]АТЭЦ!$H$22+[5]АТЭЦ!$J$22+[5]АТЭЦ!$K$22+[5]АТЭЦ!$L$22)</f>
        <v>925.94336252209143</v>
      </c>
      <c r="E29" s="29">
        <f>([5]АТЭЦ!$N$257+[5]АТЭЦ!$O$257+[5]АТЭЦ!$P$257+[5]АТЭЦ!$R$257+[5]АТЭЦ!$S$257+[5]АТЭЦ!$T$257)/([5]АТЭЦ!$N$22+[5]АТЭЦ!$O$22+[5]АТЭЦ!$P$22+[5]АТЭЦ!$R$22+[5]АТЭЦ!$S$22+[5]АТЭЦ!$T$22)</f>
        <v>1060.8165250051336</v>
      </c>
      <c r="F29" s="29">
        <f>G29</f>
        <v>1046.3442093793885</v>
      </c>
      <c r="G29" s="29">
        <f>'[10]0'!$M$65</f>
        <v>1046.3442093793885</v>
      </c>
      <c r="H29" s="124">
        <f>'[4]2'!$G$181</f>
        <v>1239.6555568028894</v>
      </c>
      <c r="I29" s="125"/>
    </row>
    <row r="30" spans="1:11" ht="25.5">
      <c r="A30" s="50" t="s">
        <v>142</v>
      </c>
      <c r="B30" s="37" t="s">
        <v>166</v>
      </c>
      <c r="C30" s="73" t="s">
        <v>326</v>
      </c>
      <c r="D30" s="29">
        <f>'[7]Утв. тарифы на ЭЭ и ЭМ'!$F$11</f>
        <v>209664.47</v>
      </c>
      <c r="E30" s="29">
        <f>'[7]Утв. тарифы на ЭЭ и ЭМ'!$G$11</f>
        <v>209664.47</v>
      </c>
      <c r="F30" s="29">
        <f>E30</f>
        <v>209664.47</v>
      </c>
      <c r="G30" s="29">
        <f>'[8]Утв. тарифы на ЭЭ и ЭМ'!$G$5</f>
        <v>209664.47</v>
      </c>
      <c r="H30" s="124">
        <f>'[4]0.1'!$L$21</f>
        <v>411772.55843268416</v>
      </c>
      <c r="I30" s="125"/>
      <c r="K30" s="64" t="b">
        <f>ROUND([9]Лист1!$E$18,1)=ROUND(H30,1)</f>
        <v>1</v>
      </c>
    </row>
    <row r="31" spans="1:11" ht="27.75" customHeight="1">
      <c r="A31" s="50" t="s">
        <v>144</v>
      </c>
      <c r="B31" s="37" t="s">
        <v>40</v>
      </c>
      <c r="C31" s="36" t="s">
        <v>323</v>
      </c>
      <c r="D31" s="44"/>
      <c r="E31" s="44"/>
      <c r="F31" s="44"/>
      <c r="G31" s="44"/>
      <c r="H31" s="44"/>
      <c r="I31" s="44"/>
    </row>
    <row r="32" spans="1:11" ht="26.25" customHeight="1">
      <c r="A32" s="50" t="s">
        <v>145</v>
      </c>
      <c r="B32" s="46" t="s">
        <v>41</v>
      </c>
      <c r="C32" s="36" t="s">
        <v>323</v>
      </c>
      <c r="D32" s="29">
        <f>'[11]Утв. тарифы на ТЭ и ТН'!P7</f>
        <v>632.27</v>
      </c>
      <c r="E32" s="29">
        <f>'[11]Утв. тарифы на ТЭ и ТН'!Q7</f>
        <v>632.27</v>
      </c>
      <c r="F32" s="29">
        <f>'[11]Утв. тарифы на ТЭ и ТН'!R7</f>
        <v>632.27</v>
      </c>
      <c r="G32" s="29">
        <f>'[11]Утв. тарифы на ТЭ и ТН'!S7</f>
        <v>658.55</v>
      </c>
      <c r="H32" s="124">
        <f>'[12]6.1. ЧО'!$O$59</f>
        <v>779.07842622495446</v>
      </c>
      <c r="I32" s="126"/>
    </row>
    <row r="33" spans="1:9" ht="12.75" customHeight="1">
      <c r="A33" s="50" t="s">
        <v>146</v>
      </c>
      <c r="B33" s="46" t="s">
        <v>42</v>
      </c>
      <c r="C33" s="36" t="s">
        <v>323</v>
      </c>
      <c r="D33" s="44"/>
      <c r="E33" s="44"/>
      <c r="F33" s="44"/>
      <c r="G33" s="44"/>
      <c r="H33" s="44"/>
      <c r="I33" s="44"/>
    </row>
    <row r="34" spans="1:9" ht="12.75" customHeight="1">
      <c r="A34" s="50"/>
      <c r="B34" s="38" t="s">
        <v>43</v>
      </c>
      <c r="C34" s="36" t="s">
        <v>323</v>
      </c>
      <c r="D34" s="44"/>
      <c r="E34" s="44"/>
      <c r="F34" s="44"/>
      <c r="G34" s="44"/>
      <c r="H34" s="44"/>
      <c r="I34" s="44"/>
    </row>
    <row r="35" spans="1:9" ht="12.75" customHeight="1">
      <c r="A35" s="50"/>
      <c r="B35" s="38" t="s">
        <v>44</v>
      </c>
      <c r="C35" s="36" t="s">
        <v>323</v>
      </c>
      <c r="D35" s="44"/>
      <c r="E35" s="44"/>
      <c r="F35" s="44"/>
      <c r="G35" s="44"/>
      <c r="H35" s="44"/>
      <c r="I35" s="44"/>
    </row>
    <row r="36" spans="1:9" ht="12.75" customHeight="1">
      <c r="A36" s="50"/>
      <c r="B36" s="38" t="s">
        <v>45</v>
      </c>
      <c r="C36" s="36" t="s">
        <v>323</v>
      </c>
      <c r="D36" s="44"/>
      <c r="E36" s="44"/>
      <c r="F36" s="44"/>
      <c r="G36" s="44"/>
      <c r="H36" s="44"/>
      <c r="I36" s="44"/>
    </row>
    <row r="37" spans="1:9" ht="12.75" customHeight="1">
      <c r="A37" s="50"/>
      <c r="B37" s="38" t="s">
        <v>46</v>
      </c>
      <c r="C37" s="36" t="s">
        <v>323</v>
      </c>
      <c r="D37" s="29">
        <f>'[11]Утв. тарифы на ТЭ и ТН'!$P$12</f>
        <v>662.85</v>
      </c>
      <c r="E37" s="29">
        <f>'[11]Утв. тарифы на ТЭ и ТН'!$Q$12</f>
        <v>662.85</v>
      </c>
      <c r="F37" s="44"/>
      <c r="G37" s="44"/>
      <c r="H37" s="44"/>
      <c r="I37" s="44"/>
    </row>
    <row r="38" spans="1:9" ht="12.75" customHeight="1">
      <c r="A38" s="50" t="s">
        <v>147</v>
      </c>
      <c r="B38" s="46" t="s">
        <v>47</v>
      </c>
      <c r="C38" s="36" t="s">
        <v>323</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324</v>
      </c>
      <c r="D40" s="44"/>
      <c r="E40" s="44"/>
      <c r="F40" s="44"/>
      <c r="G40" s="44"/>
      <c r="H40" s="44"/>
      <c r="I40" s="44"/>
    </row>
    <row r="41" spans="1:9" ht="12.75" customHeight="1">
      <c r="A41" s="50" t="s">
        <v>150</v>
      </c>
      <c r="B41" s="46" t="s">
        <v>50</v>
      </c>
      <c r="C41" s="36" t="s">
        <v>323</v>
      </c>
      <c r="D41" s="44"/>
      <c r="E41" s="44"/>
      <c r="F41" s="44"/>
      <c r="G41" s="44"/>
      <c r="H41" s="44"/>
      <c r="I41" s="44"/>
    </row>
    <row r="42" spans="1:9" ht="25.5">
      <c r="A42" s="50" t="s">
        <v>151</v>
      </c>
      <c r="B42" s="37" t="s">
        <v>51</v>
      </c>
      <c r="C42" s="73" t="s">
        <v>327</v>
      </c>
      <c r="D42" s="44"/>
      <c r="E42" s="44"/>
      <c r="F42" s="44"/>
      <c r="G42" s="44"/>
      <c r="H42" s="44"/>
      <c r="I42" s="44"/>
    </row>
    <row r="43" spans="1:9" ht="25.5">
      <c r="A43" s="50"/>
      <c r="B43" s="38" t="s">
        <v>52</v>
      </c>
      <c r="C43" s="73" t="s">
        <v>327</v>
      </c>
      <c r="D43" s="29">
        <f>'[11]Утв. тарифы на ТЭ и ТН'!P22</f>
        <v>15.73</v>
      </c>
      <c r="E43" s="29">
        <f>'[11]Утв. тарифы на ТЭ и ТН'!Q22</f>
        <v>20.45</v>
      </c>
      <c r="F43" s="29">
        <f>'[11]Утв. тарифы на ТЭ и ТН'!R22</f>
        <v>14.77</v>
      </c>
      <c r="G43" s="29">
        <f>'[11]Утв. тарифы на ТЭ и ТН'!S22</f>
        <v>14.77</v>
      </c>
      <c r="H43" s="124">
        <f>[12]Заявление!$F$3</f>
        <v>18.052996293425942</v>
      </c>
      <c r="I43" s="126"/>
    </row>
    <row r="44" spans="1:9" ht="25.5">
      <c r="A44" s="50"/>
      <c r="B44" s="38" t="s">
        <v>53</v>
      </c>
      <c r="C44" s="73" t="s">
        <v>327</v>
      </c>
      <c r="D44" s="29">
        <f>'[11]Утв. тарифы на ТЭ и ТН'!$P$31</f>
        <v>29.09</v>
      </c>
      <c r="E44" s="29">
        <f>'[11]Утв. тарифы на ТЭ и ТН'!$Q$31</f>
        <v>35.74</v>
      </c>
      <c r="F44" s="44"/>
      <c r="G44" s="44"/>
      <c r="H44" s="44"/>
      <c r="I44" s="44"/>
    </row>
    <row r="45" spans="1:9">
      <c r="A45" s="8"/>
      <c r="B45" s="33"/>
      <c r="C45" s="32"/>
      <c r="D45" s="33"/>
      <c r="E45" s="33"/>
      <c r="F45" s="33"/>
      <c r="G45" s="33"/>
      <c r="H45" s="33"/>
      <c r="I45" s="33"/>
    </row>
    <row r="46" spans="1:9">
      <c r="A46" s="119" t="s">
        <v>152</v>
      </c>
      <c r="B46" s="119"/>
      <c r="C46" s="119"/>
      <c r="D46" s="119"/>
      <c r="E46" s="119"/>
      <c r="F46" s="119"/>
      <c r="G46" s="119"/>
      <c r="H46" s="119"/>
      <c r="I46" s="119"/>
    </row>
    <row r="47" spans="1:9">
      <c r="A47" s="119" t="s">
        <v>154</v>
      </c>
      <c r="B47" s="119"/>
      <c r="C47" s="119"/>
      <c r="D47" s="119"/>
      <c r="E47" s="119"/>
      <c r="F47" s="119"/>
      <c r="G47" s="119"/>
      <c r="H47" s="119"/>
      <c r="I47" s="119"/>
    </row>
    <row r="48" spans="1:9">
      <c r="A48" s="119" t="s">
        <v>159</v>
      </c>
      <c r="B48" s="119"/>
      <c r="C48" s="119"/>
      <c r="D48" s="119"/>
      <c r="E48" s="119"/>
      <c r="F48" s="119"/>
      <c r="G48" s="119"/>
      <c r="H48" s="119"/>
      <c r="I48" s="119"/>
    </row>
    <row r="49" spans="1:9" ht="25.5" customHeight="1">
      <c r="A49" s="118" t="s">
        <v>164</v>
      </c>
      <c r="B49" s="118"/>
      <c r="C49" s="118"/>
      <c r="D49" s="118"/>
      <c r="E49" s="118"/>
      <c r="F49" s="118"/>
      <c r="G49" s="118"/>
      <c r="H49" s="118"/>
      <c r="I49" s="118"/>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49" priority="3" operator="containsText" text="ложь">
      <formula>NOT(ISERROR(SEARCH("ложь",K28)))</formula>
    </cfRule>
    <cfRule type="containsText" dxfId="48" priority="4" operator="containsText" text="истина">
      <formula>NOT(ISERROR(SEARCH("истина",K28)))</formula>
    </cfRule>
  </conditionalFormatting>
  <conditionalFormatting sqref="K30">
    <cfRule type="containsText" dxfId="47" priority="1" operator="containsText" text="ложь">
      <formula>NOT(ISERROR(SEARCH("ложь",K30)))</formula>
    </cfRule>
    <cfRule type="containsText" dxfId="4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I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Титульный!$C$10</f>
        <v>Аргаяшская ТЭЦ (ТГ 4) НВ</v>
      </c>
      <c r="B5" s="120"/>
      <c r="C5" s="120"/>
      <c r="D5" s="120"/>
      <c r="E5" s="120"/>
      <c r="F5" s="120"/>
    </row>
    <row r="6" spans="1:6">
      <c r="A6" s="53"/>
      <c r="B6" s="53"/>
      <c r="C6" s="53"/>
      <c r="D6" s="53"/>
      <c r="E6" s="53"/>
      <c r="F6" s="53"/>
    </row>
    <row r="7" spans="1:6" s="8" customFormat="1" ht="38.25">
      <c r="A7" s="121" t="s">
        <v>0</v>
      </c>
      <c r="B7" s="121" t="s">
        <v>8</v>
      </c>
      <c r="C7" s="121" t="s">
        <v>9</v>
      </c>
      <c r="D7" s="54" t="s">
        <v>135</v>
      </c>
      <c r="E7" s="54" t="s">
        <v>136</v>
      </c>
      <c r="F7" s="54" t="s">
        <v>137</v>
      </c>
    </row>
    <row r="8" spans="1:6" s="8" customFormat="1">
      <c r="A8" s="121"/>
      <c r="B8" s="121"/>
      <c r="C8" s="121"/>
      <c r="D8" s="54">
        <f>Титульный!$B$5-2</f>
        <v>2018</v>
      </c>
      <c r="E8" s="54">
        <f>Титульный!$B$5-1</f>
        <v>2019</v>
      </c>
      <c r="F8" s="54">
        <f>Титульный!$B$5</f>
        <v>2020</v>
      </c>
    </row>
    <row r="9" spans="1:6" s="8" customFormat="1">
      <c r="A9" s="121"/>
      <c r="B9" s="121"/>
      <c r="C9" s="121"/>
      <c r="D9" s="54" t="s">
        <v>60</v>
      </c>
      <c r="E9" s="54" t="s">
        <v>60</v>
      </c>
      <c r="F9" s="54"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292</v>
      </c>
      <c r="B129" s="37" t="s">
        <v>230</v>
      </c>
      <c r="C129" s="36" t="s">
        <v>231</v>
      </c>
      <c r="D129" s="41"/>
      <c r="E129" s="41"/>
      <c r="F129" s="41"/>
    </row>
    <row r="130" spans="1:6" s="8" customFormat="1" ht="25.5" hidden="1" outlineLevel="1">
      <c r="A130" s="36" t="s">
        <v>293</v>
      </c>
      <c r="B130" s="37" t="s">
        <v>233</v>
      </c>
      <c r="C130" s="73" t="s">
        <v>234</v>
      </c>
      <c r="D130" s="41"/>
      <c r="E130" s="41"/>
      <c r="F130" s="41"/>
    </row>
    <row r="131" spans="1:6" s="8" customFormat="1" ht="25.5" hidden="1" outlineLevel="1">
      <c r="A131" s="36" t="s">
        <v>294</v>
      </c>
      <c r="B131" s="37" t="s">
        <v>236</v>
      </c>
      <c r="C131" s="36"/>
      <c r="D131" s="41"/>
      <c r="E131" s="41"/>
      <c r="F131" s="41"/>
    </row>
    <row r="132" spans="1:6" s="8" customFormat="1" hidden="1" outlineLevel="1">
      <c r="A132" s="36" t="s">
        <v>85</v>
      </c>
      <c r="B132" s="37" t="s">
        <v>295</v>
      </c>
      <c r="C132" s="36" t="s">
        <v>86</v>
      </c>
      <c r="D132" s="41"/>
      <c r="E132" s="41"/>
      <c r="F132" s="41"/>
    </row>
    <row r="133" spans="1:6" s="8" customFormat="1" hidden="1" outlineLevel="1">
      <c r="A133" s="36" t="s">
        <v>90</v>
      </c>
      <c r="B133" s="37" t="s">
        <v>296</v>
      </c>
      <c r="C133" s="36" t="s">
        <v>86</v>
      </c>
      <c r="D133" s="41"/>
      <c r="E133" s="41"/>
      <c r="F133" s="41"/>
    </row>
    <row r="134" spans="1:6" s="8" customFormat="1" hidden="1" outlineLevel="1">
      <c r="A134" s="36" t="s">
        <v>100</v>
      </c>
      <c r="B134" s="37" t="s">
        <v>297</v>
      </c>
      <c r="C134" s="36" t="s">
        <v>86</v>
      </c>
      <c r="D134" s="41"/>
      <c r="E134" s="41"/>
      <c r="F134" s="41"/>
    </row>
    <row r="135" spans="1:6" s="8" customFormat="1" hidden="1" outlineLevel="1">
      <c r="A135" s="36" t="s">
        <v>101</v>
      </c>
      <c r="B135" s="37" t="s">
        <v>190</v>
      </c>
      <c r="C135" s="36" t="s">
        <v>86</v>
      </c>
      <c r="D135" s="41"/>
      <c r="E135" s="41"/>
      <c r="F135" s="41"/>
    </row>
    <row r="136" spans="1:6" s="8" customFormat="1" ht="25.5" hidden="1" outlineLevel="1">
      <c r="A136" s="36" t="s">
        <v>110</v>
      </c>
      <c r="B136" s="37" t="s">
        <v>298</v>
      </c>
      <c r="C136" s="36" t="s">
        <v>299</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15" t="s">
        <v>300</v>
      </c>
      <c r="B138" s="116"/>
      <c r="C138" s="116"/>
      <c r="D138" s="116"/>
      <c r="E138" s="116"/>
      <c r="F138" s="117"/>
    </row>
    <row r="139" spans="1:6">
      <c r="A139" s="36" t="s">
        <v>74</v>
      </c>
      <c r="B139" s="37" t="s">
        <v>30</v>
      </c>
      <c r="C139" s="36" t="s">
        <v>32</v>
      </c>
      <c r="D139" s="41"/>
      <c r="E139" s="29">
        <f>'[13]0.1'!$I$11</f>
        <v>65</v>
      </c>
      <c r="F139" s="29">
        <f>'[13]0.1'!$L$11</f>
        <v>61</v>
      </c>
    </row>
    <row r="140" spans="1:6" ht="38.25">
      <c r="A140" s="36" t="s">
        <v>75</v>
      </c>
      <c r="B140" s="37" t="s">
        <v>31</v>
      </c>
      <c r="C140" s="36" t="s">
        <v>32</v>
      </c>
      <c r="D140" s="41"/>
      <c r="E140" s="29">
        <f>'[13]0.1'!$I$12</f>
        <v>62.766174999999997</v>
      </c>
      <c r="F140" s="29">
        <f>'[13]0.1'!$L$12</f>
        <v>56.014951412062786</v>
      </c>
    </row>
    <row r="141" spans="1:6">
      <c r="A141" s="36" t="s">
        <v>76</v>
      </c>
      <c r="B141" s="37" t="s">
        <v>77</v>
      </c>
      <c r="C141" s="36" t="s">
        <v>138</v>
      </c>
      <c r="D141" s="41"/>
      <c r="E141" s="29">
        <f>'[13]0.1'!$I$13</f>
        <v>295.54000000000002</v>
      </c>
      <c r="F141" s="29">
        <f>'[13]0.1'!$L$13</f>
        <v>350.93800000000005</v>
      </c>
    </row>
    <row r="142" spans="1:6">
      <c r="A142" s="36" t="s">
        <v>78</v>
      </c>
      <c r="B142" s="37" t="s">
        <v>79</v>
      </c>
      <c r="C142" s="36" t="s">
        <v>138</v>
      </c>
      <c r="D142" s="41"/>
      <c r="E142" s="29">
        <f>'[13]0.1'!$I$15</f>
        <v>279.98180000000002</v>
      </c>
      <c r="F142" s="29">
        <f>'[13]0.1'!$L$15</f>
        <v>307.1930000000001</v>
      </c>
    </row>
    <row r="143" spans="1:6">
      <c r="A143" s="36" t="s">
        <v>80</v>
      </c>
      <c r="B143" s="37" t="s">
        <v>81</v>
      </c>
      <c r="C143" s="36" t="s">
        <v>82</v>
      </c>
      <c r="D143" s="41"/>
      <c r="E143" s="29">
        <f>'[13]0.1'!$I$16</f>
        <v>0</v>
      </c>
      <c r="F143" s="29">
        <f>'[13]0.1'!$L$16</f>
        <v>434.01800000000003</v>
      </c>
    </row>
    <row r="144" spans="1:6">
      <c r="A144" s="36" t="s">
        <v>83</v>
      </c>
      <c r="B144" s="37" t="s">
        <v>84</v>
      </c>
      <c r="C144" s="36" t="s">
        <v>82</v>
      </c>
      <c r="D144" s="41"/>
      <c r="E144" s="29">
        <f>'[13]0.1'!$I$17</f>
        <v>0</v>
      </c>
      <c r="F144" s="29">
        <f>'[13]0.1'!$L$17</f>
        <v>434.01800000000003</v>
      </c>
    </row>
    <row r="145" spans="1:9">
      <c r="A145" s="36" t="s">
        <v>85</v>
      </c>
      <c r="B145" s="37" t="s">
        <v>10</v>
      </c>
      <c r="C145" s="36" t="s">
        <v>86</v>
      </c>
      <c r="D145" s="41"/>
      <c r="E145" s="29">
        <f>'[13]0.1'!$I$43</f>
        <v>368170.95768379926</v>
      </c>
      <c r="F145" s="29">
        <f>'[13]0.1'!$L$43</f>
        <v>422324.77312164981</v>
      </c>
      <c r="I145" s="47"/>
    </row>
    <row r="146" spans="1:9">
      <c r="A146" s="36"/>
      <c r="B146" s="37" t="s">
        <v>216</v>
      </c>
      <c r="C146" s="36"/>
      <c r="D146" s="41"/>
      <c r="E146" s="41"/>
      <c r="F146" s="41"/>
      <c r="I146" s="47"/>
    </row>
    <row r="147" spans="1:9">
      <c r="A147" s="36" t="s">
        <v>87</v>
      </c>
      <c r="B147" s="38" t="s">
        <v>13</v>
      </c>
      <c r="C147" s="36" t="s">
        <v>86</v>
      </c>
      <c r="D147" s="41"/>
      <c r="E147" s="29">
        <f>'[13]0.1'!$G$43</f>
        <v>284979.75044199725</v>
      </c>
      <c r="F147" s="29">
        <f>'[13]0.1'!$J$43</f>
        <v>344987.48653452867</v>
      </c>
    </row>
    <row r="148" spans="1:9">
      <c r="A148" s="36" t="s">
        <v>88</v>
      </c>
      <c r="B148" s="38" t="s">
        <v>14</v>
      </c>
      <c r="C148" s="36" t="s">
        <v>86</v>
      </c>
      <c r="D148" s="41"/>
      <c r="E148" s="29">
        <f>'[13]0.1'!$H$43</f>
        <v>83191.207241802011</v>
      </c>
      <c r="F148" s="29">
        <f>'[13]0.1'!$K$43</f>
        <v>77337.286587121154</v>
      </c>
    </row>
    <row r="149" spans="1:9" ht="25.5">
      <c r="A149" s="36" t="s">
        <v>89</v>
      </c>
      <c r="B149" s="38" t="s">
        <v>15</v>
      </c>
      <c r="C149" s="36" t="s">
        <v>86</v>
      </c>
      <c r="D149" s="41"/>
      <c r="E149" s="41"/>
      <c r="F149" s="41"/>
    </row>
    <row r="150" spans="1:9">
      <c r="A150" s="36" t="s">
        <v>90</v>
      </c>
      <c r="B150" s="37" t="s">
        <v>91</v>
      </c>
      <c r="C150" s="36" t="s">
        <v>86</v>
      </c>
      <c r="D150" s="41"/>
      <c r="E150" s="29">
        <f>'[13]0.1'!$I$31</f>
        <v>284652.66354082787</v>
      </c>
      <c r="F150" s="29">
        <f>'[13]0.1'!$L$31</f>
        <v>568264.82674316363</v>
      </c>
      <c r="G150" s="47"/>
      <c r="H150" s="47"/>
    </row>
    <row r="151" spans="1:9">
      <c r="A151" s="36"/>
      <c r="B151" s="37" t="s">
        <v>216</v>
      </c>
      <c r="C151" s="36"/>
      <c r="D151" s="41"/>
      <c r="E151" s="41"/>
      <c r="F151" s="41"/>
      <c r="I151" s="47"/>
    </row>
    <row r="152" spans="1:9">
      <c r="A152" s="36" t="s">
        <v>92</v>
      </c>
      <c r="B152" s="38" t="s">
        <v>93</v>
      </c>
      <c r="C152" s="36" t="s">
        <v>86</v>
      </c>
      <c r="D152" s="41"/>
      <c r="E152" s="29">
        <f>'[13]0.1'!$I$32</f>
        <v>284652.66354082787</v>
      </c>
      <c r="F152" s="29">
        <f>'[13]0.1'!$L$32</f>
        <v>344615.85611646273</v>
      </c>
      <c r="G152" s="47"/>
      <c r="H152" s="47"/>
    </row>
    <row r="153" spans="1:9" ht="25.5">
      <c r="A153" s="36"/>
      <c r="B153" s="38" t="s">
        <v>94</v>
      </c>
      <c r="C153" s="36" t="s">
        <v>33</v>
      </c>
      <c r="D153" s="41"/>
      <c r="E153" s="29">
        <f>'[13]4'!$L$24</f>
        <v>360.7</v>
      </c>
      <c r="F153" s="29">
        <f>'[13]4'!$M$24</f>
        <v>370.4</v>
      </c>
      <c r="G153" s="47"/>
      <c r="H153" s="47"/>
    </row>
    <row r="154" spans="1:9">
      <c r="A154" s="36" t="s">
        <v>95</v>
      </c>
      <c r="B154" s="38" t="s">
        <v>96</v>
      </c>
      <c r="C154" s="36" t="s">
        <v>86</v>
      </c>
      <c r="D154" s="41"/>
      <c r="E154" s="29">
        <f>'[13]0.1'!$I$33</f>
        <v>0</v>
      </c>
      <c r="F154" s="29">
        <f>'[13]0.1'!$L$33</f>
        <v>223648.9706267009</v>
      </c>
    </row>
    <row r="155" spans="1:9">
      <c r="A155" s="36"/>
      <c r="B155" s="38" t="s">
        <v>97</v>
      </c>
      <c r="C155" s="36" t="s">
        <v>98</v>
      </c>
      <c r="D155" s="41"/>
      <c r="E155" s="29">
        <f>'[13]4'!$L$28</f>
        <v>173.1</v>
      </c>
      <c r="F155" s="29">
        <f>'[13]4'!$M$28</f>
        <v>171.8</v>
      </c>
    </row>
    <row r="156" spans="1:9" ht="25.5">
      <c r="A156" s="36"/>
      <c r="B156" s="9" t="s">
        <v>99</v>
      </c>
      <c r="C156" s="36" t="s">
        <v>29</v>
      </c>
      <c r="D156" s="41"/>
      <c r="E156" s="71" t="s">
        <v>177</v>
      </c>
      <c r="F156" s="71" t="s">
        <v>177</v>
      </c>
    </row>
    <row r="157" spans="1:9">
      <c r="A157" s="36" t="s">
        <v>100</v>
      </c>
      <c r="B157" s="9" t="s">
        <v>16</v>
      </c>
      <c r="C157" s="36" t="s">
        <v>86</v>
      </c>
      <c r="D157" s="41"/>
      <c r="E157" s="41"/>
      <c r="F157" s="41"/>
    </row>
    <row r="158" spans="1:9" ht="25.5">
      <c r="A158" s="36" t="s">
        <v>101</v>
      </c>
      <c r="B158" s="9" t="s">
        <v>11</v>
      </c>
      <c r="C158" s="36" t="s">
        <v>29</v>
      </c>
      <c r="D158" s="41"/>
      <c r="E158" s="41"/>
      <c r="F158" s="41"/>
    </row>
    <row r="159" spans="1:9">
      <c r="A159" s="36" t="s">
        <v>102</v>
      </c>
      <c r="B159" s="38" t="s">
        <v>103</v>
      </c>
      <c r="C159" s="36" t="s">
        <v>104</v>
      </c>
      <c r="D159" s="41"/>
      <c r="E159" s="41"/>
      <c r="F159" s="41"/>
    </row>
    <row r="160" spans="1:9" ht="25.5">
      <c r="A160" s="39" t="s">
        <v>105</v>
      </c>
      <c r="B160" s="38" t="s">
        <v>106</v>
      </c>
      <c r="C160" s="54" t="s">
        <v>107</v>
      </c>
      <c r="D160" s="41"/>
      <c r="E160" s="41"/>
      <c r="F160" s="41"/>
    </row>
    <row r="161" spans="1:9" ht="25.5">
      <c r="A161" s="36" t="s">
        <v>108</v>
      </c>
      <c r="B161" s="38" t="s">
        <v>109</v>
      </c>
      <c r="C161" s="36" t="s">
        <v>29</v>
      </c>
      <c r="D161" s="41"/>
      <c r="E161" s="41"/>
      <c r="F161" s="41"/>
    </row>
    <row r="162" spans="1:9">
      <c r="A162" s="36" t="s">
        <v>110</v>
      </c>
      <c r="B162" s="9" t="s">
        <v>111</v>
      </c>
      <c r="C162" s="36" t="s">
        <v>86</v>
      </c>
      <c r="D162" s="41"/>
      <c r="E162" s="41"/>
      <c r="F162" s="41"/>
    </row>
    <row r="163" spans="1:9">
      <c r="A163" s="36"/>
      <c r="B163" s="37" t="s">
        <v>216</v>
      </c>
      <c r="C163" s="36"/>
      <c r="D163" s="41"/>
      <c r="E163" s="41"/>
      <c r="F163" s="41"/>
      <c r="I163" s="47"/>
    </row>
    <row r="164" spans="1:9">
      <c r="A164" s="36" t="s">
        <v>112</v>
      </c>
      <c r="B164" s="38" t="s">
        <v>17</v>
      </c>
      <c r="C164" s="36" t="s">
        <v>86</v>
      </c>
      <c r="D164" s="41"/>
      <c r="E164" s="41"/>
      <c r="F164" s="41"/>
    </row>
    <row r="165" spans="1:9">
      <c r="A165" s="36" t="s">
        <v>113</v>
      </c>
      <c r="B165" s="38" t="s">
        <v>18</v>
      </c>
      <c r="C165" s="36" t="s">
        <v>86</v>
      </c>
      <c r="D165" s="41"/>
      <c r="E165" s="41"/>
      <c r="F165" s="41"/>
    </row>
    <row r="166" spans="1:9" ht="25.5">
      <c r="A166" s="36" t="s">
        <v>114</v>
      </c>
      <c r="B166" s="38" t="s">
        <v>19</v>
      </c>
      <c r="C166" s="36" t="s">
        <v>86</v>
      </c>
      <c r="D166" s="41"/>
      <c r="E166" s="41"/>
      <c r="F166" s="41"/>
    </row>
    <row r="167" spans="1:9">
      <c r="A167" s="36" t="s">
        <v>157</v>
      </c>
      <c r="B167" s="38" t="s">
        <v>158</v>
      </c>
      <c r="C167" s="36" t="s">
        <v>86</v>
      </c>
      <c r="D167" s="41"/>
      <c r="E167" s="41"/>
      <c r="F167" s="41"/>
    </row>
    <row r="168" spans="1:9">
      <c r="A168" s="36" t="s">
        <v>115</v>
      </c>
      <c r="B168" s="9" t="s">
        <v>116</v>
      </c>
      <c r="C168" s="36" t="s">
        <v>86</v>
      </c>
      <c r="D168" s="41"/>
      <c r="E168" s="41"/>
      <c r="F168" s="41"/>
    </row>
    <row r="169" spans="1:9">
      <c r="A169" s="36"/>
      <c r="B169" s="37" t="s">
        <v>216</v>
      </c>
      <c r="C169" s="36"/>
      <c r="D169" s="41"/>
      <c r="E169" s="41"/>
      <c r="F169" s="41"/>
      <c r="I169" s="47"/>
    </row>
    <row r="170" spans="1:9">
      <c r="A170" s="36" t="s">
        <v>117</v>
      </c>
      <c r="B170" s="38" t="s">
        <v>20</v>
      </c>
      <c r="C170" s="36" t="s">
        <v>86</v>
      </c>
      <c r="D170" s="41"/>
      <c r="E170" s="41"/>
      <c r="F170" s="41"/>
    </row>
    <row r="171" spans="1:9">
      <c r="A171" s="36" t="s">
        <v>118</v>
      </c>
      <c r="B171" s="38" t="s">
        <v>36</v>
      </c>
      <c r="C171" s="36" t="s">
        <v>86</v>
      </c>
      <c r="D171" s="41"/>
      <c r="E171" s="41"/>
      <c r="F171" s="41"/>
    </row>
    <row r="172" spans="1:9">
      <c r="A172" s="36" t="s">
        <v>119</v>
      </c>
      <c r="B172" s="9" t="s">
        <v>120</v>
      </c>
      <c r="C172" s="36" t="s">
        <v>86</v>
      </c>
      <c r="D172" s="41"/>
      <c r="E172" s="41"/>
      <c r="F172" s="41"/>
    </row>
    <row r="173" spans="1:9">
      <c r="A173" s="36"/>
      <c r="B173" s="37" t="s">
        <v>216</v>
      </c>
      <c r="C173" s="36"/>
      <c r="D173" s="41"/>
      <c r="E173" s="41"/>
      <c r="F173" s="41"/>
      <c r="I173" s="47"/>
    </row>
    <row r="174" spans="1:9">
      <c r="A174" s="36" t="s">
        <v>121</v>
      </c>
      <c r="B174" s="38" t="s">
        <v>17</v>
      </c>
      <c r="C174" s="36" t="s">
        <v>86</v>
      </c>
      <c r="D174" s="41"/>
      <c r="E174" s="41"/>
      <c r="F174" s="41"/>
    </row>
    <row r="175" spans="1:9">
      <c r="A175" s="36" t="s">
        <v>122</v>
      </c>
      <c r="B175" s="38" t="s">
        <v>18</v>
      </c>
      <c r="C175" s="36" t="s">
        <v>86</v>
      </c>
      <c r="D175" s="41"/>
      <c r="E175" s="41"/>
      <c r="F175" s="41"/>
    </row>
    <row r="176" spans="1:9" ht="25.5">
      <c r="A176" s="36" t="s">
        <v>123</v>
      </c>
      <c r="B176" s="38" t="s">
        <v>19</v>
      </c>
      <c r="C176" s="36" t="s">
        <v>86</v>
      </c>
      <c r="D176" s="41"/>
      <c r="E176" s="41"/>
      <c r="F176" s="41"/>
    </row>
    <row r="177" spans="1:9" ht="25.5">
      <c r="A177" s="36" t="s">
        <v>124</v>
      </c>
      <c r="B177" s="9" t="s">
        <v>125</v>
      </c>
      <c r="C177" s="36" t="s">
        <v>86</v>
      </c>
      <c r="D177" s="41"/>
      <c r="E177" s="41"/>
      <c r="F177" s="41"/>
    </row>
    <row r="178" spans="1:9">
      <c r="A178" s="36"/>
      <c r="B178" s="37" t="s">
        <v>216</v>
      </c>
      <c r="C178" s="36"/>
      <c r="D178" s="41"/>
      <c r="E178" s="41"/>
      <c r="F178" s="41"/>
      <c r="I178" s="47"/>
    </row>
    <row r="179" spans="1:9">
      <c r="A179" s="36" t="s">
        <v>126</v>
      </c>
      <c r="B179" s="38" t="s">
        <v>17</v>
      </c>
      <c r="C179" s="36" t="s">
        <v>86</v>
      </c>
      <c r="D179" s="41"/>
      <c r="E179" s="41"/>
      <c r="F179" s="41"/>
    </row>
    <row r="180" spans="1:9">
      <c r="A180" s="36" t="s">
        <v>127</v>
      </c>
      <c r="B180" s="38" t="s">
        <v>18</v>
      </c>
      <c r="C180" s="36" t="s">
        <v>86</v>
      </c>
      <c r="D180" s="41"/>
      <c r="E180" s="41"/>
      <c r="F180" s="41"/>
    </row>
    <row r="181" spans="1:9" ht="25.5">
      <c r="A181" s="36" t="s">
        <v>128</v>
      </c>
      <c r="B181" s="38" t="s">
        <v>19</v>
      </c>
      <c r="C181" s="36" t="s">
        <v>86</v>
      </c>
      <c r="D181" s="41"/>
      <c r="E181" s="41"/>
      <c r="F181" s="41"/>
    </row>
    <row r="182" spans="1:9" ht="14.25">
      <c r="A182" s="36" t="s">
        <v>129</v>
      </c>
      <c r="B182" s="9" t="s">
        <v>331</v>
      </c>
      <c r="C182" s="36" t="s">
        <v>86</v>
      </c>
      <c r="D182" s="52">
        <v>14338989</v>
      </c>
      <c r="E182" s="41"/>
      <c r="F182" s="41"/>
    </row>
    <row r="183" spans="1:9" ht="27">
      <c r="A183" s="36" t="s">
        <v>130</v>
      </c>
      <c r="B183" s="9" t="s">
        <v>332</v>
      </c>
      <c r="C183" s="36" t="s">
        <v>131</v>
      </c>
      <c r="D183" s="31">
        <f>22529369/73807330</f>
        <v>0.30524568494755194</v>
      </c>
      <c r="E183" s="41"/>
      <c r="F183" s="41"/>
    </row>
    <row r="184" spans="1:9" ht="38.25">
      <c r="A184" s="36" t="s">
        <v>132</v>
      </c>
      <c r="B184" s="9" t="s">
        <v>12</v>
      </c>
      <c r="C184" s="36" t="s">
        <v>29</v>
      </c>
      <c r="D184" s="121" t="s">
        <v>133</v>
      </c>
      <c r="E184" s="121"/>
      <c r="F184" s="121"/>
    </row>
    <row r="185" spans="1:9">
      <c r="B185" s="8"/>
    </row>
    <row r="186" spans="1:9">
      <c r="A186" s="119" t="s">
        <v>134</v>
      </c>
      <c r="B186" s="119"/>
      <c r="C186" s="119"/>
      <c r="D186" s="119"/>
      <c r="E186" s="119"/>
      <c r="F186" s="119"/>
    </row>
    <row r="187" spans="1:9">
      <c r="A187" s="76" t="s">
        <v>302</v>
      </c>
      <c r="C187" s="33"/>
    </row>
    <row r="188" spans="1:9">
      <c r="A188" s="76" t="s">
        <v>303</v>
      </c>
    </row>
    <row r="189" spans="1:9">
      <c r="A189" s="76" t="s">
        <v>304</v>
      </c>
    </row>
    <row r="191" spans="1:9">
      <c r="A191" s="72" t="s">
        <v>305</v>
      </c>
    </row>
    <row r="192" spans="1:9"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Титульный!$C$10</f>
        <v>Аргаяшская ТЭЦ (ТГ 4) 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56"/>
    </row>
    <row r="8" spans="1:11" s="3" customFormat="1">
      <c r="A8" s="123"/>
      <c r="B8" s="123"/>
      <c r="C8" s="123"/>
      <c r="D8" s="42">
        <f>Титульный!$B$5-2</f>
        <v>2018</v>
      </c>
      <c r="E8" s="43" t="s">
        <v>60</v>
      </c>
      <c r="F8" s="42">
        <f>Титульный!$B$5-1</f>
        <v>2019</v>
      </c>
      <c r="G8" s="43" t="s">
        <v>60</v>
      </c>
      <c r="H8" s="42">
        <f>Титульный!$B$5</f>
        <v>2020</v>
      </c>
      <c r="I8" s="43" t="s">
        <v>60</v>
      </c>
      <c r="K8" s="56"/>
    </row>
    <row r="9" spans="1:11" s="3" customFormat="1">
      <c r="A9" s="123"/>
      <c r="B9" s="123"/>
      <c r="C9" s="123"/>
      <c r="D9" s="55" t="s">
        <v>244</v>
      </c>
      <c r="E9" s="55" t="s">
        <v>245</v>
      </c>
      <c r="F9" s="55" t="s">
        <v>244</v>
      </c>
      <c r="G9" s="55" t="s">
        <v>245</v>
      </c>
      <c r="H9" s="55" t="s">
        <v>244</v>
      </c>
      <c r="I9" s="55"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4" t="s">
        <v>140</v>
      </c>
      <c r="B28" s="37" t="s">
        <v>141</v>
      </c>
      <c r="C28" s="73" t="s">
        <v>325</v>
      </c>
      <c r="D28" s="44"/>
      <c r="E28" s="44"/>
      <c r="F28" s="29">
        <f>'[8]Утв. тарифы на ЭЭ и ЭМ'!$D$10</f>
        <v>992.87</v>
      </c>
      <c r="G28" s="29">
        <f>'[8]Утв. тарифы на ЭЭ и ЭМ'!$E$10</f>
        <v>1017.85</v>
      </c>
      <c r="H28" s="124">
        <f>'[13]0.1'!$L$20</f>
        <v>1123.0317309786635</v>
      </c>
      <c r="I28" s="125"/>
      <c r="K28" s="64" t="b">
        <f>ROUND([9]Лист1!$D$20,1)=ROUND(H28,1)</f>
        <v>1</v>
      </c>
    </row>
    <row r="29" spans="1:11" ht="12.75" customHeight="1">
      <c r="A29" s="54"/>
      <c r="B29" s="45" t="s">
        <v>153</v>
      </c>
      <c r="C29" s="73" t="s">
        <v>325</v>
      </c>
      <c r="D29" s="44"/>
      <c r="E29" s="44"/>
      <c r="F29" s="74">
        <f>F28-[14]Индексы!$I$28</f>
        <v>991.74991999999997</v>
      </c>
      <c r="G29" s="29">
        <f>'[14]2'!$H$181</f>
        <v>1016.6827398810489</v>
      </c>
      <c r="H29" s="124">
        <f>'[13]2'!$G$181</f>
        <v>1121.8219689786636</v>
      </c>
      <c r="I29" s="125"/>
    </row>
    <row r="30" spans="1:11" ht="25.5">
      <c r="A30" s="54" t="s">
        <v>142</v>
      </c>
      <c r="B30" s="37" t="s">
        <v>143</v>
      </c>
      <c r="C30" s="73" t="s">
        <v>326</v>
      </c>
      <c r="D30" s="44"/>
      <c r="E30" s="44"/>
      <c r="F30" s="29">
        <f>'[8]Утв. тарифы на ЭЭ и ЭМ'!$F$10</f>
        <v>110451.22</v>
      </c>
      <c r="G30" s="29">
        <f>'[8]Утв. тарифы на ЭЭ и ЭМ'!$G$10</f>
        <v>110451.22</v>
      </c>
      <c r="H30" s="124">
        <f>'[13]0.1'!$L$21</f>
        <v>115054.5295460565</v>
      </c>
      <c r="I30" s="125"/>
    </row>
    <row r="31" spans="1:11" ht="27.75" customHeight="1">
      <c r="A31" s="54" t="s">
        <v>144</v>
      </c>
      <c r="B31" s="37" t="s">
        <v>156</v>
      </c>
      <c r="C31" s="36" t="s">
        <v>323</v>
      </c>
      <c r="D31" s="44"/>
      <c r="E31" s="44"/>
      <c r="F31" s="44"/>
      <c r="G31" s="44"/>
      <c r="H31" s="44"/>
      <c r="I31" s="44"/>
    </row>
    <row r="32" spans="1:11" ht="26.25" customHeight="1">
      <c r="A32" s="54" t="s">
        <v>145</v>
      </c>
      <c r="B32" s="46" t="s">
        <v>41</v>
      </c>
      <c r="C32" s="36" t="s">
        <v>323</v>
      </c>
      <c r="D32" s="29">
        <f>'АТЭЦ ДМ_П5'!D32</f>
        <v>632.27</v>
      </c>
      <c r="E32" s="29">
        <f>'АТЭЦ ДМ_П5'!E32</f>
        <v>632.27</v>
      </c>
      <c r="F32" s="29">
        <f>'АТЭЦ ДМ_П5'!F32</f>
        <v>632.27</v>
      </c>
      <c r="G32" s="29">
        <f>'АТЭЦ ДМ_П5'!G32</f>
        <v>658.55</v>
      </c>
      <c r="H32" s="124">
        <f>'АТЭЦ ДМ_П5'!$H$32</f>
        <v>779.07842622495446</v>
      </c>
      <c r="I32" s="126">
        <f>'АТЭЦ ДМ_П5'!$H$32</f>
        <v>779.07842622495446</v>
      </c>
    </row>
    <row r="33" spans="1:11" ht="12.75" customHeight="1">
      <c r="A33" s="54" t="s">
        <v>146</v>
      </c>
      <c r="B33" s="46" t="s">
        <v>42</v>
      </c>
      <c r="C33" s="36" t="s">
        <v>323</v>
      </c>
      <c r="D33" s="44"/>
      <c r="E33" s="44"/>
      <c r="F33" s="44"/>
      <c r="G33" s="44"/>
      <c r="H33" s="44"/>
      <c r="I33" s="44"/>
      <c r="K33" s="44"/>
    </row>
    <row r="34" spans="1:11" ht="12.75" customHeight="1">
      <c r="A34" s="54"/>
      <c r="B34" s="38" t="s">
        <v>43</v>
      </c>
      <c r="C34" s="36" t="s">
        <v>323</v>
      </c>
      <c r="D34" s="44"/>
      <c r="E34" s="44"/>
      <c r="F34" s="44"/>
      <c r="G34" s="44"/>
      <c r="H34" s="44"/>
      <c r="I34" s="44"/>
    </row>
    <row r="35" spans="1:11" ht="12.75" customHeight="1">
      <c r="A35" s="54"/>
      <c r="B35" s="38" t="s">
        <v>44</v>
      </c>
      <c r="C35" s="36" t="s">
        <v>323</v>
      </c>
      <c r="D35" s="44"/>
      <c r="E35" s="44"/>
      <c r="F35" s="44"/>
      <c r="G35" s="44"/>
      <c r="H35" s="44"/>
      <c r="I35" s="44"/>
    </row>
    <row r="36" spans="1:11" ht="12.75" customHeight="1">
      <c r="A36" s="54"/>
      <c r="B36" s="38" t="s">
        <v>45</v>
      </c>
      <c r="C36" s="36" t="s">
        <v>323</v>
      </c>
      <c r="D36" s="44"/>
      <c r="E36" s="44"/>
      <c r="F36" s="44"/>
      <c r="G36" s="44"/>
      <c r="H36" s="44"/>
      <c r="I36" s="44"/>
    </row>
    <row r="37" spans="1:11" ht="12.75" customHeight="1">
      <c r="A37" s="54"/>
      <c r="B37" s="38" t="s">
        <v>46</v>
      </c>
      <c r="C37" s="36" t="s">
        <v>323</v>
      </c>
      <c r="D37" s="44"/>
      <c r="E37" s="44"/>
      <c r="F37" s="44"/>
      <c r="G37" s="44"/>
      <c r="H37" s="44"/>
      <c r="I37" s="44"/>
    </row>
    <row r="38" spans="1:11" ht="12.75" customHeight="1">
      <c r="A38" s="54" t="s">
        <v>147</v>
      </c>
      <c r="B38" s="46" t="s">
        <v>47</v>
      </c>
      <c r="C38" s="36" t="s">
        <v>323</v>
      </c>
      <c r="D38" s="44"/>
      <c r="E38" s="44"/>
      <c r="F38" s="44"/>
      <c r="G38" s="44"/>
      <c r="H38" s="44"/>
      <c r="I38" s="44"/>
    </row>
    <row r="39" spans="1:11" ht="12.75" customHeight="1">
      <c r="A39" s="54" t="s">
        <v>148</v>
      </c>
      <c r="B39" s="37" t="s">
        <v>48</v>
      </c>
      <c r="C39" s="36" t="s">
        <v>29</v>
      </c>
      <c r="D39" s="44"/>
      <c r="E39" s="44"/>
      <c r="F39" s="44"/>
      <c r="G39" s="44"/>
      <c r="H39" s="44"/>
      <c r="I39" s="44"/>
    </row>
    <row r="40" spans="1:11" ht="25.5" customHeight="1">
      <c r="A40" s="54" t="s">
        <v>149</v>
      </c>
      <c r="B40" s="38" t="s">
        <v>49</v>
      </c>
      <c r="C40" s="54" t="s">
        <v>324</v>
      </c>
      <c r="D40" s="44"/>
      <c r="E40" s="44"/>
      <c r="F40" s="44"/>
      <c r="G40" s="44"/>
      <c r="H40" s="44"/>
      <c r="I40" s="44"/>
    </row>
    <row r="41" spans="1:11" ht="12.75" customHeight="1">
      <c r="A41" s="54" t="s">
        <v>150</v>
      </c>
      <c r="B41" s="46" t="s">
        <v>50</v>
      </c>
      <c r="C41" s="36" t="s">
        <v>323</v>
      </c>
      <c r="D41" s="44"/>
      <c r="E41" s="44"/>
      <c r="F41" s="44"/>
      <c r="G41" s="44"/>
      <c r="H41" s="44"/>
      <c r="I41" s="44"/>
    </row>
    <row r="42" spans="1:11" ht="25.5">
      <c r="A42" s="54" t="s">
        <v>151</v>
      </c>
      <c r="B42" s="37" t="s">
        <v>51</v>
      </c>
      <c r="C42" s="73" t="s">
        <v>327</v>
      </c>
      <c r="D42" s="44"/>
      <c r="E42" s="44"/>
      <c r="F42" s="44"/>
      <c r="G42" s="44"/>
      <c r="H42" s="44"/>
      <c r="I42" s="44"/>
    </row>
    <row r="43" spans="1:11" ht="25.5">
      <c r="A43" s="54"/>
      <c r="B43" s="38" t="s">
        <v>52</v>
      </c>
      <c r="C43" s="73" t="s">
        <v>327</v>
      </c>
      <c r="D43" s="29">
        <f>'АТЭЦ ДМ_П5'!D43</f>
        <v>15.73</v>
      </c>
      <c r="E43" s="29">
        <f>'АТЭЦ ДМ_П5'!E43</f>
        <v>20.45</v>
      </c>
      <c r="F43" s="29">
        <f>'АТЭЦ ДМ_П5'!F43</f>
        <v>14.77</v>
      </c>
      <c r="G43" s="29">
        <f>'АТЭЦ ДМ_П5'!G43</f>
        <v>14.77</v>
      </c>
      <c r="H43" s="124">
        <f>'АТЭЦ ДМ_П5'!$H$43</f>
        <v>18.052996293425942</v>
      </c>
      <c r="I43" s="126">
        <f>'АТЭЦ ДМ_П5'!$H$43</f>
        <v>18.052996293425942</v>
      </c>
    </row>
    <row r="44" spans="1:11" ht="25.5">
      <c r="A44" s="54"/>
      <c r="B44" s="38" t="s">
        <v>53</v>
      </c>
      <c r="C44" s="73" t="s">
        <v>327</v>
      </c>
      <c r="D44" s="44"/>
      <c r="E44" s="44"/>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ht="36" customHeight="1">
      <c r="A49" s="118" t="s">
        <v>167</v>
      </c>
      <c r="B49" s="118"/>
      <c r="C49" s="118"/>
      <c r="D49" s="118"/>
      <c r="E49" s="118"/>
      <c r="F49" s="118"/>
      <c r="G49" s="118"/>
      <c r="H49" s="118"/>
      <c r="I49" s="118"/>
    </row>
  </sheetData>
  <mergeCells count="18">
    <mergeCell ref="A48:I48"/>
    <mergeCell ref="A49:I49"/>
    <mergeCell ref="A46:I46"/>
    <mergeCell ref="A47:I47"/>
    <mergeCell ref="H28:I28"/>
    <mergeCell ref="H29:I29"/>
    <mergeCell ref="H30:I30"/>
    <mergeCell ref="H32:I32"/>
    <mergeCell ref="H43:I43"/>
    <mergeCell ref="C7:C9"/>
    <mergeCell ref="D7:E7"/>
    <mergeCell ref="F7:G7"/>
    <mergeCell ref="H7:I7"/>
    <mergeCell ref="H2:I2"/>
    <mergeCell ref="A4:I4"/>
    <mergeCell ref="A5:I5"/>
    <mergeCell ref="A7:A9"/>
    <mergeCell ref="B7:B9"/>
  </mergeCells>
  <conditionalFormatting sqref="K28">
    <cfRule type="containsText" dxfId="45" priority="1" operator="containsText" text="ложь">
      <formula>NOT(ISERROR(SEARCH("ложь",K28)))</formula>
    </cfRule>
    <cfRule type="containsText" dxfId="4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I19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14" t="s">
        <v>180</v>
      </c>
      <c r="F2" s="114"/>
    </row>
    <row r="4" spans="1:6">
      <c r="A4" s="120" t="s">
        <v>301</v>
      </c>
      <c r="B4" s="120"/>
      <c r="C4" s="120"/>
      <c r="D4" s="120"/>
      <c r="E4" s="120"/>
      <c r="F4" s="120"/>
    </row>
    <row r="5" spans="1:6">
      <c r="A5" s="120" t="str">
        <f>Титульный!$C$11</f>
        <v>Челябинская ТЭЦ-1 без ДПМ/НВ</v>
      </c>
      <c r="B5" s="120"/>
      <c r="C5" s="120"/>
      <c r="D5" s="120"/>
      <c r="E5" s="120"/>
      <c r="F5" s="120"/>
    </row>
    <row r="6" spans="1:6">
      <c r="A6" s="49"/>
      <c r="B6" s="49"/>
      <c r="C6" s="49"/>
      <c r="D6" s="49"/>
      <c r="E6" s="49"/>
      <c r="F6" s="49"/>
    </row>
    <row r="7" spans="1:6" s="8" customFormat="1" ht="38.25">
      <c r="A7" s="121" t="s">
        <v>0</v>
      </c>
      <c r="B7" s="121" t="s">
        <v>8</v>
      </c>
      <c r="C7" s="121" t="s">
        <v>9</v>
      </c>
      <c r="D7" s="50" t="s">
        <v>135</v>
      </c>
      <c r="E7" s="50" t="s">
        <v>136</v>
      </c>
      <c r="F7" s="50" t="s">
        <v>137</v>
      </c>
    </row>
    <row r="8" spans="1:6" s="8" customFormat="1">
      <c r="A8" s="121"/>
      <c r="B8" s="121"/>
      <c r="C8" s="121"/>
      <c r="D8" s="50">
        <f>Титульный!$B$5-2</f>
        <v>2018</v>
      </c>
      <c r="E8" s="50">
        <f>Титульный!$B$5-1</f>
        <v>2019</v>
      </c>
      <c r="F8" s="50">
        <f>Титульный!$B$5</f>
        <v>2020</v>
      </c>
    </row>
    <row r="9" spans="1:6" s="8" customFormat="1">
      <c r="A9" s="121"/>
      <c r="B9" s="121"/>
      <c r="C9" s="121"/>
      <c r="D9" s="50" t="s">
        <v>60</v>
      </c>
      <c r="E9" s="50" t="s">
        <v>60</v>
      </c>
      <c r="F9" s="50" t="s">
        <v>60</v>
      </c>
    </row>
    <row r="10" spans="1:6" s="8" customFormat="1" ht="26.25" customHeight="1">
      <c r="A10" s="115" t="s">
        <v>181</v>
      </c>
      <c r="B10" s="116"/>
      <c r="C10" s="116"/>
      <c r="D10" s="116"/>
      <c r="E10" s="116"/>
      <c r="F10" s="117"/>
    </row>
    <row r="11" spans="1:6" s="8" customFormat="1" hidden="1" outlineLevel="1">
      <c r="A11" s="36" t="s">
        <v>74</v>
      </c>
      <c r="B11" s="37" t="s">
        <v>182</v>
      </c>
      <c r="C11" s="36"/>
      <c r="D11" s="41"/>
      <c r="E11" s="41"/>
      <c r="F11" s="41"/>
    </row>
    <row r="12" spans="1:6" s="8" customFormat="1" hidden="1" outlineLevel="1">
      <c r="A12" s="36" t="s">
        <v>183</v>
      </c>
      <c r="B12" s="37" t="s">
        <v>184</v>
      </c>
      <c r="C12" s="36" t="s">
        <v>86</v>
      </c>
      <c r="D12" s="41"/>
      <c r="E12" s="41"/>
      <c r="F12" s="41"/>
    </row>
    <row r="13" spans="1:6" s="8" customFormat="1" hidden="1" outlineLevel="1">
      <c r="A13" s="36" t="s">
        <v>185</v>
      </c>
      <c r="B13" s="37" t="s">
        <v>186</v>
      </c>
      <c r="C13" s="36" t="s">
        <v>86</v>
      </c>
      <c r="D13" s="41"/>
      <c r="E13" s="41"/>
      <c r="F13" s="41"/>
    </row>
    <row r="14" spans="1:6" s="8" customFormat="1" hidden="1" outlineLevel="1">
      <c r="A14" s="36" t="s">
        <v>187</v>
      </c>
      <c r="B14" s="37" t="s">
        <v>188</v>
      </c>
      <c r="C14" s="36" t="s">
        <v>86</v>
      </c>
      <c r="D14" s="41"/>
      <c r="E14" s="41"/>
      <c r="F14" s="41"/>
    </row>
    <row r="15" spans="1:6" s="8" customFormat="1" hidden="1" outlineLevel="1">
      <c r="A15" s="36" t="s">
        <v>189</v>
      </c>
      <c r="B15" s="37" t="s">
        <v>190</v>
      </c>
      <c r="C15" s="36" t="s">
        <v>86</v>
      </c>
      <c r="D15" s="41"/>
      <c r="E15" s="41"/>
      <c r="F15" s="41"/>
    </row>
    <row r="16" spans="1:6" s="8" customFormat="1" hidden="1" outlineLevel="1">
      <c r="A16" s="36" t="s">
        <v>75</v>
      </c>
      <c r="B16" s="37" t="s">
        <v>191</v>
      </c>
      <c r="C16" s="36"/>
      <c r="D16" s="41"/>
      <c r="E16" s="41"/>
      <c r="F16" s="41"/>
    </row>
    <row r="17" spans="1:6" s="8" customFormat="1" ht="38.25" hidden="1" outlineLevel="1">
      <c r="A17" s="36" t="s">
        <v>192</v>
      </c>
      <c r="B17" s="37" t="s">
        <v>193</v>
      </c>
      <c r="C17" s="36" t="s">
        <v>194</v>
      </c>
      <c r="D17" s="41"/>
      <c r="E17" s="41"/>
      <c r="F17" s="41"/>
    </row>
    <row r="18" spans="1:6" s="8" customFormat="1" hidden="1" outlineLevel="1">
      <c r="A18" s="36" t="s">
        <v>76</v>
      </c>
      <c r="B18" s="37" t="s">
        <v>195</v>
      </c>
      <c r="C18" s="36"/>
      <c r="D18" s="41"/>
      <c r="E18" s="41"/>
      <c r="F18" s="41"/>
    </row>
    <row r="19" spans="1:6" s="8" customFormat="1" ht="25.5" hidden="1" outlineLevel="1">
      <c r="A19" s="36" t="s">
        <v>196</v>
      </c>
      <c r="B19" s="37" t="s">
        <v>197</v>
      </c>
      <c r="C19" s="36" t="s">
        <v>32</v>
      </c>
      <c r="D19" s="41"/>
      <c r="E19" s="41"/>
      <c r="F19" s="41"/>
    </row>
    <row r="20" spans="1:6" s="8" customFormat="1" hidden="1" outlineLevel="1">
      <c r="A20" s="36" t="s">
        <v>198</v>
      </c>
      <c r="B20" s="37" t="s">
        <v>199</v>
      </c>
      <c r="C20" s="36" t="s">
        <v>200</v>
      </c>
      <c r="D20" s="41"/>
      <c r="E20" s="41"/>
      <c r="F20" s="41"/>
    </row>
    <row r="21" spans="1:6" s="8" customFormat="1" hidden="1" outlineLevel="1">
      <c r="A21" s="36" t="s">
        <v>201</v>
      </c>
      <c r="B21" s="37" t="s">
        <v>202</v>
      </c>
      <c r="C21" s="36" t="s">
        <v>32</v>
      </c>
      <c r="D21" s="41"/>
      <c r="E21" s="41"/>
      <c r="F21" s="41"/>
    </row>
    <row r="22" spans="1:6" s="8" customFormat="1" hidden="1" outlineLevel="1">
      <c r="A22" s="36" t="s">
        <v>203</v>
      </c>
      <c r="B22" s="37" t="s">
        <v>204</v>
      </c>
      <c r="C22" s="36" t="s">
        <v>205</v>
      </c>
      <c r="D22" s="41"/>
      <c r="E22" s="41"/>
      <c r="F22" s="41"/>
    </row>
    <row r="23" spans="1:6" s="8" customFormat="1" ht="28.5" hidden="1" outlineLevel="1">
      <c r="A23" s="36" t="s">
        <v>206</v>
      </c>
      <c r="B23" s="37" t="s">
        <v>207</v>
      </c>
      <c r="C23" s="36" t="s">
        <v>205</v>
      </c>
      <c r="D23" s="41"/>
      <c r="E23" s="41"/>
      <c r="F23" s="41"/>
    </row>
    <row r="24" spans="1:6" s="8" customFormat="1" hidden="1" outlineLevel="1">
      <c r="A24" s="36" t="s">
        <v>208</v>
      </c>
      <c r="B24" s="37" t="s">
        <v>209</v>
      </c>
      <c r="C24" s="36" t="s">
        <v>194</v>
      </c>
      <c r="D24" s="41"/>
      <c r="E24" s="41"/>
      <c r="F24" s="41"/>
    </row>
    <row r="25" spans="1:6" s="8" customFormat="1" ht="38.25" hidden="1" outlineLevel="1">
      <c r="A25" s="36" t="s">
        <v>210</v>
      </c>
      <c r="B25" s="37" t="s">
        <v>211</v>
      </c>
      <c r="C25" s="36"/>
      <c r="D25" s="41"/>
      <c r="E25" s="41"/>
      <c r="F25" s="41"/>
    </row>
    <row r="26" spans="1:6" s="8" customFormat="1" ht="38.25" hidden="1" outlineLevel="1">
      <c r="A26" s="36" t="s">
        <v>212</v>
      </c>
      <c r="B26" s="37" t="s">
        <v>213</v>
      </c>
      <c r="C26" s="36" t="s">
        <v>200</v>
      </c>
      <c r="D26" s="41"/>
      <c r="E26" s="41"/>
      <c r="F26" s="41"/>
    </row>
    <row r="27" spans="1:6" s="8" customFormat="1" ht="25.5" hidden="1" outlineLevel="1">
      <c r="A27" s="36" t="s">
        <v>78</v>
      </c>
      <c r="B27" s="37" t="s">
        <v>214</v>
      </c>
      <c r="C27" s="36"/>
      <c r="D27" s="41"/>
      <c r="E27" s="41"/>
      <c r="F27" s="41"/>
    </row>
    <row r="28" spans="1:6" s="8" customFormat="1" ht="66.75" hidden="1" outlineLevel="1">
      <c r="A28" s="36" t="s">
        <v>140</v>
      </c>
      <c r="B28" s="37" t="s">
        <v>215</v>
      </c>
      <c r="C28" s="36" t="s">
        <v>86</v>
      </c>
      <c r="D28" s="41"/>
      <c r="E28" s="41"/>
      <c r="F28" s="41"/>
    </row>
    <row r="29" spans="1:6" s="8" customFormat="1" hidden="1" outlineLevel="1">
      <c r="A29" s="36"/>
      <c r="B29" s="37" t="s">
        <v>216</v>
      </c>
      <c r="C29" s="36"/>
      <c r="D29" s="41"/>
      <c r="E29" s="41"/>
      <c r="F29" s="41"/>
    </row>
    <row r="30" spans="1:6" s="8" customFormat="1" hidden="1" outlineLevel="1">
      <c r="A30" s="36"/>
      <c r="B30" s="37" t="s">
        <v>217</v>
      </c>
      <c r="C30" s="36"/>
      <c r="D30" s="41"/>
      <c r="E30" s="41"/>
      <c r="F30" s="41"/>
    </row>
    <row r="31" spans="1:6" s="8" customFormat="1" hidden="1" outlineLevel="1">
      <c r="A31" s="36"/>
      <c r="B31" s="37" t="s">
        <v>218</v>
      </c>
      <c r="C31" s="36"/>
      <c r="D31" s="41"/>
      <c r="E31" s="41"/>
      <c r="F31" s="41"/>
    </row>
    <row r="32" spans="1:6" s="8" customFormat="1" hidden="1" outlineLevel="1">
      <c r="A32" s="36"/>
      <c r="B32" s="37" t="s">
        <v>219</v>
      </c>
      <c r="C32" s="36"/>
      <c r="D32" s="41"/>
      <c r="E32" s="41"/>
      <c r="F32" s="41"/>
    </row>
    <row r="33" spans="1:6" s="8" customFormat="1" ht="54" hidden="1" outlineLevel="1">
      <c r="A33" s="36" t="s">
        <v>142</v>
      </c>
      <c r="B33" s="37" t="s">
        <v>220</v>
      </c>
      <c r="C33" s="36" t="s">
        <v>86</v>
      </c>
      <c r="D33" s="41"/>
      <c r="E33" s="41"/>
      <c r="F33" s="41"/>
    </row>
    <row r="34" spans="1:6" s="8" customFormat="1" hidden="1" outlineLevel="1">
      <c r="A34" s="36" t="s">
        <v>144</v>
      </c>
      <c r="B34" s="37" t="s">
        <v>221</v>
      </c>
      <c r="C34" s="36" t="s">
        <v>86</v>
      </c>
      <c r="D34" s="41"/>
      <c r="E34" s="41"/>
      <c r="F34" s="41"/>
    </row>
    <row r="35" spans="1:6" s="8" customFormat="1" hidden="1" outlineLevel="1">
      <c r="A35" s="36" t="s">
        <v>148</v>
      </c>
      <c r="B35" s="37" t="s">
        <v>222</v>
      </c>
      <c r="C35" s="36" t="s">
        <v>86</v>
      </c>
      <c r="D35" s="41"/>
      <c r="E35" s="41"/>
      <c r="F35" s="41"/>
    </row>
    <row r="36" spans="1:6" s="8" customFormat="1" ht="25.5" hidden="1" outlineLevel="1">
      <c r="A36" s="36" t="s">
        <v>149</v>
      </c>
      <c r="B36" s="37" t="s">
        <v>223</v>
      </c>
      <c r="C36" s="36"/>
      <c r="D36" s="41"/>
      <c r="E36" s="41"/>
      <c r="F36" s="41"/>
    </row>
    <row r="37" spans="1:6" s="8" customFormat="1" hidden="1" outlineLevel="1">
      <c r="A37" s="36" t="s">
        <v>151</v>
      </c>
      <c r="B37" s="37" t="s">
        <v>224</v>
      </c>
      <c r="C37" s="36" t="s">
        <v>225</v>
      </c>
      <c r="D37" s="41"/>
      <c r="E37" s="41"/>
      <c r="F37" s="41"/>
    </row>
    <row r="38" spans="1:6" s="8" customFormat="1" ht="25.5" hidden="1" outlineLevel="1">
      <c r="A38" s="36" t="s">
        <v>226</v>
      </c>
      <c r="B38" s="37" t="s">
        <v>227</v>
      </c>
      <c r="C38" s="73" t="s">
        <v>228</v>
      </c>
      <c r="D38" s="41"/>
      <c r="E38" s="41"/>
      <c r="F38" s="41"/>
    </row>
    <row r="39" spans="1:6" s="8" customFormat="1" ht="25.5" hidden="1" outlineLevel="1">
      <c r="A39" s="36" t="s">
        <v>80</v>
      </c>
      <c r="B39" s="37" t="s">
        <v>11</v>
      </c>
      <c r="C39" s="36"/>
      <c r="D39" s="41"/>
      <c r="E39" s="41"/>
      <c r="F39" s="41"/>
    </row>
    <row r="40" spans="1:6" s="8" customFormat="1" hidden="1" outlineLevel="1">
      <c r="A40" s="36" t="s">
        <v>229</v>
      </c>
      <c r="B40" s="37" t="s">
        <v>230</v>
      </c>
      <c r="C40" s="36" t="s">
        <v>231</v>
      </c>
      <c r="D40" s="41"/>
      <c r="E40" s="41"/>
      <c r="F40" s="41"/>
    </row>
    <row r="41" spans="1:6" s="8" customFormat="1" ht="25.5" hidden="1" outlineLevel="1">
      <c r="A41" s="36" t="s">
        <v>232</v>
      </c>
      <c r="B41" s="37" t="s">
        <v>233</v>
      </c>
      <c r="C41" s="73" t="s">
        <v>234</v>
      </c>
      <c r="D41" s="41"/>
      <c r="E41" s="41"/>
      <c r="F41" s="41"/>
    </row>
    <row r="42" spans="1:6" s="8" customFormat="1" ht="25.5" hidden="1" outlineLevel="1">
      <c r="A42" s="36" t="s">
        <v>235</v>
      </c>
      <c r="B42" s="37" t="s">
        <v>236</v>
      </c>
      <c r="C42" s="36"/>
      <c r="D42" s="41"/>
      <c r="E42" s="41"/>
      <c r="F42" s="41"/>
    </row>
    <row r="43" spans="1:6" s="8" customFormat="1" ht="25.5" hidden="1" outlineLevel="1">
      <c r="A43" s="36" t="s">
        <v>83</v>
      </c>
      <c r="B43" s="37" t="s">
        <v>237</v>
      </c>
      <c r="C43" s="36" t="s">
        <v>86</v>
      </c>
      <c r="D43" s="41"/>
      <c r="E43" s="41"/>
      <c r="F43" s="41"/>
    </row>
    <row r="44" spans="1:6" s="8" customFormat="1" ht="25.5" hidden="1" outlineLevel="1">
      <c r="A44" s="36" t="s">
        <v>85</v>
      </c>
      <c r="B44" s="37" t="s">
        <v>238</v>
      </c>
      <c r="C44" s="36" t="s">
        <v>86</v>
      </c>
      <c r="D44" s="41"/>
      <c r="E44" s="41"/>
      <c r="F44" s="41"/>
    </row>
    <row r="45" spans="1:6" s="8" customFormat="1" ht="26.25" customHeight="1" collapsed="1">
      <c r="A45" s="115" t="s">
        <v>239</v>
      </c>
      <c r="B45" s="116"/>
      <c r="C45" s="116"/>
      <c r="D45" s="116"/>
      <c r="E45" s="116"/>
      <c r="F45" s="117"/>
    </row>
    <row r="46" spans="1:6" s="8" customFormat="1" hidden="1" outlineLevel="1">
      <c r="A46" s="36" t="s">
        <v>74</v>
      </c>
      <c r="B46" s="37" t="s">
        <v>240</v>
      </c>
      <c r="C46" s="36"/>
      <c r="D46" s="41"/>
      <c r="E46" s="41"/>
      <c r="F46" s="41"/>
    </row>
    <row r="47" spans="1:6" s="8" customFormat="1" hidden="1" outlineLevel="1">
      <c r="A47" s="36"/>
      <c r="B47" s="37" t="s">
        <v>216</v>
      </c>
      <c r="C47" s="36"/>
      <c r="D47" s="41"/>
      <c r="E47" s="41"/>
      <c r="F47" s="41"/>
    </row>
    <row r="48" spans="1:6" s="8" customFormat="1" hidden="1" outlineLevel="1">
      <c r="A48" s="36" t="s">
        <v>183</v>
      </c>
      <c r="B48" s="37" t="s">
        <v>241</v>
      </c>
      <c r="C48" s="36" t="s">
        <v>205</v>
      </c>
      <c r="D48" s="41"/>
      <c r="E48" s="41"/>
      <c r="F48" s="41"/>
    </row>
    <row r="49" spans="1:6" s="8" customFormat="1" hidden="1" outlineLevel="1">
      <c r="A49" s="36" t="s">
        <v>242</v>
      </c>
      <c r="B49" s="37" t="s">
        <v>243</v>
      </c>
      <c r="C49" s="36" t="s">
        <v>205</v>
      </c>
      <c r="D49" s="41"/>
      <c r="E49" s="41"/>
      <c r="F49" s="41"/>
    </row>
    <row r="50" spans="1:6" s="8" customFormat="1" hidden="1" outlineLevel="1">
      <c r="A50" s="36"/>
      <c r="B50" s="37" t="s">
        <v>244</v>
      </c>
      <c r="C50" s="36" t="s">
        <v>205</v>
      </c>
      <c r="D50" s="41"/>
      <c r="E50" s="41"/>
      <c r="F50" s="41"/>
    </row>
    <row r="51" spans="1:6" s="8" customFormat="1" hidden="1" outlineLevel="1">
      <c r="A51" s="36"/>
      <c r="B51" s="37" t="s">
        <v>245</v>
      </c>
      <c r="C51" s="36" t="s">
        <v>205</v>
      </c>
      <c r="D51" s="41"/>
      <c r="E51" s="41"/>
      <c r="F51" s="41"/>
    </row>
    <row r="52" spans="1:6" s="8" customFormat="1" hidden="1" outlineLevel="1">
      <c r="A52" s="36" t="s">
        <v>246</v>
      </c>
      <c r="B52" s="37" t="s">
        <v>247</v>
      </c>
      <c r="C52" s="36" t="s">
        <v>205</v>
      </c>
      <c r="D52" s="41"/>
      <c r="E52" s="41"/>
      <c r="F52" s="41"/>
    </row>
    <row r="53" spans="1:6" s="8" customFormat="1" hidden="1" outlineLevel="1">
      <c r="A53" s="36"/>
      <c r="B53" s="37" t="s">
        <v>244</v>
      </c>
      <c r="C53" s="36" t="s">
        <v>205</v>
      </c>
      <c r="D53" s="41"/>
      <c r="E53" s="41"/>
      <c r="F53" s="41"/>
    </row>
    <row r="54" spans="1:6" s="8" customFormat="1" hidden="1" outlineLevel="1">
      <c r="A54" s="36"/>
      <c r="B54" s="37" t="s">
        <v>245</v>
      </c>
      <c r="C54" s="36" t="s">
        <v>205</v>
      </c>
      <c r="D54" s="41"/>
      <c r="E54" s="41"/>
      <c r="F54" s="41"/>
    </row>
    <row r="55" spans="1:6" s="8" customFormat="1" hidden="1" outlineLevel="1">
      <c r="A55" s="36"/>
      <c r="B55" s="37" t="s">
        <v>216</v>
      </c>
      <c r="C55" s="36" t="s">
        <v>205</v>
      </c>
      <c r="D55" s="41"/>
      <c r="E55" s="41"/>
      <c r="F55" s="41"/>
    </row>
    <row r="56" spans="1:6" s="8" customFormat="1" ht="51" hidden="1" outlineLevel="1">
      <c r="A56" s="36" t="s">
        <v>248</v>
      </c>
      <c r="B56" s="37" t="s">
        <v>249</v>
      </c>
      <c r="C56" s="36" t="s">
        <v>205</v>
      </c>
      <c r="D56" s="41"/>
      <c r="E56" s="41"/>
      <c r="F56" s="41"/>
    </row>
    <row r="57" spans="1:6" s="8" customFormat="1" hidden="1" outlineLevel="1">
      <c r="A57" s="36" t="s">
        <v>250</v>
      </c>
      <c r="B57" s="37" t="s">
        <v>243</v>
      </c>
      <c r="C57" s="36" t="s">
        <v>205</v>
      </c>
      <c r="D57" s="41"/>
      <c r="E57" s="41"/>
      <c r="F57" s="41"/>
    </row>
    <row r="58" spans="1:6" s="8" customFormat="1" hidden="1" outlineLevel="1">
      <c r="A58" s="36"/>
      <c r="B58" s="37" t="s">
        <v>244</v>
      </c>
      <c r="C58" s="36" t="s">
        <v>205</v>
      </c>
      <c r="D58" s="41"/>
      <c r="E58" s="41"/>
      <c r="F58" s="41"/>
    </row>
    <row r="59" spans="1:6" s="8" customFormat="1" hidden="1" outlineLevel="1">
      <c r="A59" s="36"/>
      <c r="B59" s="37" t="s">
        <v>245</v>
      </c>
      <c r="C59" s="36" t="s">
        <v>205</v>
      </c>
      <c r="D59" s="41"/>
      <c r="E59" s="41"/>
      <c r="F59" s="41"/>
    </row>
    <row r="60" spans="1:6" s="8" customFormat="1" hidden="1" outlineLevel="1">
      <c r="A60" s="36" t="s">
        <v>251</v>
      </c>
      <c r="B60" s="37" t="s">
        <v>247</v>
      </c>
      <c r="C60" s="36" t="s">
        <v>205</v>
      </c>
      <c r="D60" s="41"/>
      <c r="E60" s="41"/>
      <c r="F60" s="41"/>
    </row>
    <row r="61" spans="1:6" s="8" customFormat="1" hidden="1" outlineLevel="1">
      <c r="A61" s="36"/>
      <c r="B61" s="37" t="s">
        <v>244</v>
      </c>
      <c r="C61" s="36" t="s">
        <v>205</v>
      </c>
      <c r="D61" s="41"/>
      <c r="E61" s="41"/>
      <c r="F61" s="41"/>
    </row>
    <row r="62" spans="1:6" s="8" customFormat="1" hidden="1" outlineLevel="1">
      <c r="A62" s="36"/>
      <c r="B62" s="37" t="s">
        <v>245</v>
      </c>
      <c r="C62" s="36" t="s">
        <v>205</v>
      </c>
      <c r="D62" s="41"/>
      <c r="E62" s="41"/>
      <c r="F62" s="41"/>
    </row>
    <row r="63" spans="1:6" s="8" customFormat="1" ht="38.25" hidden="1" outlineLevel="1">
      <c r="A63" s="36" t="s">
        <v>252</v>
      </c>
      <c r="B63" s="37" t="s">
        <v>253</v>
      </c>
      <c r="C63" s="36" t="s">
        <v>205</v>
      </c>
      <c r="D63" s="41"/>
      <c r="E63" s="41"/>
      <c r="F63" s="41"/>
    </row>
    <row r="64" spans="1:6" s="8" customFormat="1" hidden="1" outlineLevel="1">
      <c r="A64" s="36" t="s">
        <v>254</v>
      </c>
      <c r="B64" s="37" t="s">
        <v>243</v>
      </c>
      <c r="C64" s="36" t="s">
        <v>205</v>
      </c>
      <c r="D64" s="41"/>
      <c r="E64" s="41"/>
      <c r="F64" s="41"/>
    </row>
    <row r="65" spans="1:6" s="8" customFormat="1" hidden="1" outlineLevel="1">
      <c r="A65" s="36"/>
      <c r="B65" s="37" t="s">
        <v>244</v>
      </c>
      <c r="C65" s="36" t="s">
        <v>205</v>
      </c>
      <c r="D65" s="41"/>
      <c r="E65" s="41"/>
      <c r="F65" s="41"/>
    </row>
    <row r="66" spans="1:6" s="8" customFormat="1" hidden="1" outlineLevel="1">
      <c r="A66" s="36"/>
      <c r="B66" s="37" t="s">
        <v>245</v>
      </c>
      <c r="C66" s="36" t="s">
        <v>205</v>
      </c>
      <c r="D66" s="41"/>
      <c r="E66" s="41"/>
      <c r="F66" s="41"/>
    </row>
    <row r="67" spans="1:6" s="8" customFormat="1" hidden="1" outlineLevel="1">
      <c r="A67" s="36" t="s">
        <v>255</v>
      </c>
      <c r="B67" s="37" t="s">
        <v>247</v>
      </c>
      <c r="C67" s="36" t="s">
        <v>205</v>
      </c>
      <c r="D67" s="41"/>
      <c r="E67" s="41"/>
      <c r="F67" s="41"/>
    </row>
    <row r="68" spans="1:6" s="8" customFormat="1" hidden="1" outlineLevel="1">
      <c r="A68" s="36"/>
      <c r="B68" s="37" t="s">
        <v>244</v>
      </c>
      <c r="C68" s="36" t="s">
        <v>205</v>
      </c>
      <c r="D68" s="41"/>
      <c r="E68" s="41"/>
      <c r="F68" s="41"/>
    </row>
    <row r="69" spans="1:6" s="8" customFormat="1" hidden="1" outlineLevel="1">
      <c r="A69" s="36"/>
      <c r="B69" s="37" t="s">
        <v>245</v>
      </c>
      <c r="C69" s="36" t="s">
        <v>205</v>
      </c>
      <c r="D69" s="41"/>
      <c r="E69" s="41"/>
      <c r="F69" s="41"/>
    </row>
    <row r="70" spans="1:6" s="8" customFormat="1" ht="38.25" hidden="1" outlineLevel="1">
      <c r="A70" s="36" t="s">
        <v>256</v>
      </c>
      <c r="B70" s="37" t="s">
        <v>257</v>
      </c>
      <c r="C70" s="36" t="s">
        <v>205</v>
      </c>
      <c r="D70" s="41"/>
      <c r="E70" s="41"/>
      <c r="F70" s="41"/>
    </row>
    <row r="71" spans="1:6" s="8" customFormat="1" hidden="1" outlineLevel="1">
      <c r="A71" s="36" t="s">
        <v>258</v>
      </c>
      <c r="B71" s="37" t="s">
        <v>243</v>
      </c>
      <c r="C71" s="36" t="s">
        <v>205</v>
      </c>
      <c r="D71" s="41"/>
      <c r="E71" s="41"/>
      <c r="F71" s="41"/>
    </row>
    <row r="72" spans="1:6" s="8" customFormat="1" hidden="1" outlineLevel="1">
      <c r="A72" s="36"/>
      <c r="B72" s="37" t="s">
        <v>244</v>
      </c>
      <c r="C72" s="36" t="s">
        <v>205</v>
      </c>
      <c r="D72" s="41"/>
      <c r="E72" s="41"/>
      <c r="F72" s="41"/>
    </row>
    <row r="73" spans="1:6" s="8" customFormat="1" hidden="1" outlineLevel="1">
      <c r="A73" s="36"/>
      <c r="B73" s="37" t="s">
        <v>245</v>
      </c>
      <c r="C73" s="36" t="s">
        <v>205</v>
      </c>
      <c r="D73" s="41"/>
      <c r="E73" s="41"/>
      <c r="F73" s="41"/>
    </row>
    <row r="74" spans="1:6" s="8" customFormat="1" hidden="1" outlineLevel="1">
      <c r="A74" s="36" t="s">
        <v>259</v>
      </c>
      <c r="B74" s="37" t="s">
        <v>247</v>
      </c>
      <c r="C74" s="36" t="s">
        <v>205</v>
      </c>
      <c r="D74" s="41"/>
      <c r="E74" s="41"/>
      <c r="F74" s="41"/>
    </row>
    <row r="75" spans="1:6" s="8" customFormat="1" hidden="1" outlineLevel="1">
      <c r="A75" s="36"/>
      <c r="B75" s="37" t="s">
        <v>244</v>
      </c>
      <c r="C75" s="36" t="s">
        <v>205</v>
      </c>
      <c r="D75" s="41"/>
      <c r="E75" s="41"/>
      <c r="F75" s="41"/>
    </row>
    <row r="76" spans="1:6" s="8" customFormat="1" hidden="1" outlineLevel="1">
      <c r="A76" s="36"/>
      <c r="B76" s="37" t="s">
        <v>245</v>
      </c>
      <c r="C76" s="36" t="s">
        <v>205</v>
      </c>
      <c r="D76" s="41"/>
      <c r="E76" s="41"/>
      <c r="F76" s="41"/>
    </row>
    <row r="77" spans="1:6" s="8" customFormat="1" ht="51" hidden="1" outlineLevel="1">
      <c r="A77" s="36" t="s">
        <v>260</v>
      </c>
      <c r="B77" s="37" t="s">
        <v>261</v>
      </c>
      <c r="C77" s="36" t="s">
        <v>205</v>
      </c>
      <c r="D77" s="41"/>
      <c r="E77" s="41"/>
      <c r="F77" s="41"/>
    </row>
    <row r="78" spans="1:6" s="8" customFormat="1" hidden="1" outlineLevel="1">
      <c r="A78" s="36" t="s">
        <v>262</v>
      </c>
      <c r="B78" s="37" t="s">
        <v>243</v>
      </c>
      <c r="C78" s="36" t="s">
        <v>205</v>
      </c>
      <c r="D78" s="41"/>
      <c r="E78" s="41"/>
      <c r="F78" s="41"/>
    </row>
    <row r="79" spans="1:6" s="8" customFormat="1" hidden="1" outlineLevel="1">
      <c r="A79" s="36"/>
      <c r="B79" s="37" t="s">
        <v>244</v>
      </c>
      <c r="C79" s="36" t="s">
        <v>205</v>
      </c>
      <c r="D79" s="41"/>
      <c r="E79" s="41"/>
      <c r="F79" s="41"/>
    </row>
    <row r="80" spans="1:6" s="8" customFormat="1" hidden="1" outlineLevel="1">
      <c r="A80" s="36"/>
      <c r="B80" s="37" t="s">
        <v>245</v>
      </c>
      <c r="C80" s="36" t="s">
        <v>205</v>
      </c>
      <c r="D80" s="41"/>
      <c r="E80" s="41"/>
      <c r="F80" s="41"/>
    </row>
    <row r="81" spans="1:6" s="8" customFormat="1" hidden="1" outlineLevel="1">
      <c r="A81" s="36" t="s">
        <v>263</v>
      </c>
      <c r="B81" s="37" t="s">
        <v>247</v>
      </c>
      <c r="C81" s="36" t="s">
        <v>205</v>
      </c>
      <c r="D81" s="41"/>
      <c r="E81" s="41"/>
      <c r="F81" s="41"/>
    </row>
    <row r="82" spans="1:6" s="8" customFormat="1" hidden="1" outlineLevel="1">
      <c r="A82" s="36"/>
      <c r="B82" s="37" t="s">
        <v>244</v>
      </c>
      <c r="C82" s="36" t="s">
        <v>205</v>
      </c>
      <c r="D82" s="41"/>
      <c r="E82" s="41"/>
      <c r="F82" s="41"/>
    </row>
    <row r="83" spans="1:6" s="8" customFormat="1" hidden="1" outlineLevel="1">
      <c r="A83" s="36"/>
      <c r="B83" s="37" t="s">
        <v>245</v>
      </c>
      <c r="C83" s="36" t="s">
        <v>205</v>
      </c>
      <c r="D83" s="41"/>
      <c r="E83" s="41"/>
      <c r="F83" s="41"/>
    </row>
    <row r="84" spans="1:6" s="8" customFormat="1" hidden="1" outlineLevel="1">
      <c r="A84" s="36" t="s">
        <v>264</v>
      </c>
      <c r="B84" s="37" t="s">
        <v>265</v>
      </c>
      <c r="C84" s="36" t="s">
        <v>205</v>
      </c>
      <c r="D84" s="41"/>
      <c r="E84" s="41"/>
      <c r="F84" s="41"/>
    </row>
    <row r="85" spans="1:6" s="8" customFormat="1" hidden="1" outlineLevel="1">
      <c r="A85" s="36" t="s">
        <v>266</v>
      </c>
      <c r="B85" s="37" t="s">
        <v>243</v>
      </c>
      <c r="C85" s="36" t="s">
        <v>205</v>
      </c>
      <c r="D85" s="41"/>
      <c r="E85" s="41"/>
      <c r="F85" s="41"/>
    </row>
    <row r="86" spans="1:6" s="8" customFormat="1" hidden="1" outlineLevel="1">
      <c r="A86" s="36"/>
      <c r="B86" s="37" t="s">
        <v>244</v>
      </c>
      <c r="C86" s="36" t="s">
        <v>205</v>
      </c>
      <c r="D86" s="41"/>
      <c r="E86" s="41"/>
      <c r="F86" s="41"/>
    </row>
    <row r="87" spans="1:6" s="8" customFormat="1" hidden="1" outlineLevel="1">
      <c r="A87" s="36"/>
      <c r="B87" s="37" t="s">
        <v>245</v>
      </c>
      <c r="C87" s="36" t="s">
        <v>205</v>
      </c>
      <c r="D87" s="41"/>
      <c r="E87" s="41"/>
      <c r="F87" s="41"/>
    </row>
    <row r="88" spans="1:6" s="8" customFormat="1" hidden="1" outlineLevel="1">
      <c r="A88" s="36" t="s">
        <v>267</v>
      </c>
      <c r="B88" s="37" t="s">
        <v>247</v>
      </c>
      <c r="C88" s="36" t="s">
        <v>205</v>
      </c>
      <c r="D88" s="41"/>
      <c r="E88" s="41"/>
      <c r="F88" s="41"/>
    </row>
    <row r="89" spans="1:6" s="8" customFormat="1" hidden="1" outlineLevel="1">
      <c r="A89" s="36"/>
      <c r="B89" s="37" t="s">
        <v>244</v>
      </c>
      <c r="C89" s="36" t="s">
        <v>205</v>
      </c>
      <c r="D89" s="41"/>
      <c r="E89" s="41"/>
      <c r="F89" s="41"/>
    </row>
    <row r="90" spans="1:6" s="8" customFormat="1" hidden="1" outlineLevel="1">
      <c r="A90" s="36"/>
      <c r="B90" s="37" t="s">
        <v>245</v>
      </c>
      <c r="C90" s="36" t="s">
        <v>205</v>
      </c>
      <c r="D90" s="41"/>
      <c r="E90" s="41"/>
      <c r="F90" s="41"/>
    </row>
    <row r="91" spans="1:6" s="8" customFormat="1" hidden="1" outlineLevel="1">
      <c r="A91" s="36" t="s">
        <v>268</v>
      </c>
      <c r="B91" s="37" t="s">
        <v>269</v>
      </c>
      <c r="C91" s="36" t="s">
        <v>205</v>
      </c>
      <c r="D91" s="41"/>
      <c r="E91" s="41"/>
      <c r="F91" s="41"/>
    </row>
    <row r="92" spans="1:6" s="8" customFormat="1" hidden="1" outlineLevel="1">
      <c r="A92" s="36" t="s">
        <v>270</v>
      </c>
      <c r="B92" s="37" t="s">
        <v>243</v>
      </c>
      <c r="C92" s="36" t="s">
        <v>205</v>
      </c>
      <c r="D92" s="41"/>
      <c r="E92" s="41"/>
      <c r="F92" s="41"/>
    </row>
    <row r="93" spans="1:6" s="8" customFormat="1" hidden="1" outlineLevel="1">
      <c r="A93" s="36"/>
      <c r="B93" s="37" t="s">
        <v>244</v>
      </c>
      <c r="C93" s="36" t="s">
        <v>205</v>
      </c>
      <c r="D93" s="41"/>
      <c r="E93" s="41"/>
      <c r="F93" s="41"/>
    </row>
    <row r="94" spans="1:6" s="8" customFormat="1" hidden="1" outlineLevel="1">
      <c r="A94" s="36"/>
      <c r="B94" s="37" t="s">
        <v>245</v>
      </c>
      <c r="C94" s="36" t="s">
        <v>205</v>
      </c>
      <c r="D94" s="41"/>
      <c r="E94" s="41"/>
      <c r="F94" s="41"/>
    </row>
    <row r="95" spans="1:6" s="8" customFormat="1" hidden="1" outlineLevel="1">
      <c r="A95" s="36" t="s">
        <v>271</v>
      </c>
      <c r="B95" s="37" t="s">
        <v>247</v>
      </c>
      <c r="C95" s="36" t="s">
        <v>205</v>
      </c>
      <c r="D95" s="41"/>
      <c r="E95" s="41"/>
      <c r="F95" s="41"/>
    </row>
    <row r="96" spans="1:6" s="8" customFormat="1" hidden="1" outlineLevel="1">
      <c r="A96" s="36"/>
      <c r="B96" s="37" t="s">
        <v>244</v>
      </c>
      <c r="C96" s="36" t="s">
        <v>205</v>
      </c>
      <c r="D96" s="41"/>
      <c r="E96" s="41"/>
      <c r="F96" s="41"/>
    </row>
    <row r="97" spans="1:6" s="8" customFormat="1" hidden="1" outlineLevel="1">
      <c r="A97" s="36"/>
      <c r="B97" s="37" t="s">
        <v>245</v>
      </c>
      <c r="C97" s="36" t="s">
        <v>205</v>
      </c>
      <c r="D97" s="41"/>
      <c r="E97" s="41"/>
      <c r="F97" s="41"/>
    </row>
    <row r="98" spans="1:6" s="8" customFormat="1" ht="38.25" hidden="1" outlineLevel="1">
      <c r="A98" s="36" t="s">
        <v>185</v>
      </c>
      <c r="B98" s="37" t="s">
        <v>272</v>
      </c>
      <c r="C98" s="36" t="s">
        <v>205</v>
      </c>
      <c r="D98" s="41"/>
      <c r="E98" s="41"/>
      <c r="F98" s="41"/>
    </row>
    <row r="99" spans="1:6" s="8" customFormat="1" hidden="1" outlineLevel="1">
      <c r="A99" s="36"/>
      <c r="B99" s="37" t="s">
        <v>273</v>
      </c>
      <c r="C99" s="36" t="s">
        <v>205</v>
      </c>
      <c r="D99" s="41"/>
      <c r="E99" s="41"/>
      <c r="F99" s="41"/>
    </row>
    <row r="100" spans="1:6" s="8" customFormat="1" hidden="1" outlineLevel="1">
      <c r="A100" s="36"/>
      <c r="B100" s="37" t="s">
        <v>244</v>
      </c>
      <c r="C100" s="36" t="s">
        <v>205</v>
      </c>
      <c r="D100" s="41"/>
      <c r="E100" s="41"/>
      <c r="F100" s="41"/>
    </row>
    <row r="101" spans="1:6" s="8" customFormat="1" hidden="1" outlineLevel="1">
      <c r="A101" s="36"/>
      <c r="B101" s="37" t="s">
        <v>245</v>
      </c>
      <c r="C101" s="36" t="s">
        <v>205</v>
      </c>
      <c r="D101" s="41"/>
      <c r="E101" s="41"/>
      <c r="F101" s="41"/>
    </row>
    <row r="102" spans="1:6" s="8" customFormat="1" hidden="1" outlineLevel="1">
      <c r="A102" s="36"/>
      <c r="B102" s="37" t="s">
        <v>274</v>
      </c>
      <c r="C102" s="36" t="s">
        <v>205</v>
      </c>
      <c r="D102" s="41"/>
      <c r="E102" s="41"/>
      <c r="F102" s="41"/>
    </row>
    <row r="103" spans="1:6" s="8" customFormat="1" hidden="1" outlineLevel="1">
      <c r="A103" s="36"/>
      <c r="B103" s="37" t="s">
        <v>244</v>
      </c>
      <c r="C103" s="36" t="s">
        <v>205</v>
      </c>
      <c r="D103" s="41"/>
      <c r="E103" s="41"/>
      <c r="F103" s="41"/>
    </row>
    <row r="104" spans="1:6" s="8" customFormat="1" hidden="1" outlineLevel="1">
      <c r="A104" s="36"/>
      <c r="B104" s="37" t="s">
        <v>245</v>
      </c>
      <c r="C104" s="36" t="s">
        <v>205</v>
      </c>
      <c r="D104" s="41"/>
      <c r="E104" s="41"/>
      <c r="F104" s="41"/>
    </row>
    <row r="105" spans="1:6" s="8" customFormat="1" hidden="1" outlineLevel="1">
      <c r="A105" s="36"/>
      <c r="B105" s="37" t="s">
        <v>275</v>
      </c>
      <c r="C105" s="36" t="s">
        <v>205</v>
      </c>
      <c r="D105" s="41"/>
      <c r="E105" s="41"/>
      <c r="F105" s="41"/>
    </row>
    <row r="106" spans="1:6" s="8" customFormat="1" hidden="1" outlineLevel="1">
      <c r="A106" s="36"/>
      <c r="B106" s="37" t="s">
        <v>244</v>
      </c>
      <c r="C106" s="36" t="s">
        <v>205</v>
      </c>
      <c r="D106" s="41"/>
      <c r="E106" s="41"/>
      <c r="F106" s="41"/>
    </row>
    <row r="107" spans="1:6" s="8" customFormat="1" hidden="1" outlineLevel="1">
      <c r="A107" s="36"/>
      <c r="B107" s="37" t="s">
        <v>245</v>
      </c>
      <c r="C107" s="36" t="s">
        <v>205</v>
      </c>
      <c r="D107" s="41"/>
      <c r="E107" s="41"/>
      <c r="F107" s="41"/>
    </row>
    <row r="108" spans="1:6" s="8" customFormat="1" ht="38.25" hidden="1" outlineLevel="1">
      <c r="A108" s="36" t="s">
        <v>187</v>
      </c>
      <c r="B108" s="37" t="s">
        <v>276</v>
      </c>
      <c r="C108" s="36" t="s">
        <v>205</v>
      </c>
      <c r="D108" s="41"/>
      <c r="E108" s="41"/>
      <c r="F108" s="41"/>
    </row>
    <row r="109" spans="1:6" s="8" customFormat="1" hidden="1" outlineLevel="1">
      <c r="A109" s="36"/>
      <c r="B109" s="37" t="s">
        <v>277</v>
      </c>
      <c r="C109" s="36" t="s">
        <v>205</v>
      </c>
      <c r="D109" s="41"/>
      <c r="E109" s="41"/>
      <c r="F109" s="41"/>
    </row>
    <row r="110" spans="1:6" s="8" customFormat="1" hidden="1" outlineLevel="1">
      <c r="A110" s="36"/>
      <c r="B110" s="37" t="s">
        <v>278</v>
      </c>
      <c r="C110" s="36" t="s">
        <v>205</v>
      </c>
      <c r="D110" s="41"/>
      <c r="E110" s="41"/>
      <c r="F110" s="41"/>
    </row>
    <row r="111" spans="1:6" s="8" customFormat="1" hidden="1" outlineLevel="1">
      <c r="A111" s="36" t="s">
        <v>75</v>
      </c>
      <c r="B111" s="37" t="s">
        <v>279</v>
      </c>
      <c r="C111" s="36"/>
      <c r="D111" s="41"/>
      <c r="E111" s="41"/>
      <c r="F111" s="41"/>
    </row>
    <row r="112" spans="1:6" s="8" customFormat="1" hidden="1" outlineLevel="1">
      <c r="A112" s="36"/>
      <c r="B112" s="37" t="s">
        <v>216</v>
      </c>
      <c r="C112" s="36"/>
      <c r="D112" s="41"/>
      <c r="E112" s="41"/>
      <c r="F112" s="41"/>
    </row>
    <row r="113" spans="1:6" s="8" customFormat="1" ht="25.5" hidden="1" outlineLevel="1">
      <c r="A113" s="36" t="s">
        <v>192</v>
      </c>
      <c r="B113" s="37" t="s">
        <v>280</v>
      </c>
      <c r="C113" s="36" t="s">
        <v>281</v>
      </c>
      <c r="D113" s="41"/>
      <c r="E113" s="41"/>
      <c r="F113" s="41"/>
    </row>
    <row r="114" spans="1:6" s="8" customFormat="1" ht="38.25" hidden="1" outlineLevel="1">
      <c r="A114" s="36" t="s">
        <v>282</v>
      </c>
      <c r="B114" s="37" t="s">
        <v>283</v>
      </c>
      <c r="C114" s="36" t="s">
        <v>281</v>
      </c>
      <c r="D114" s="41"/>
      <c r="E114" s="41"/>
      <c r="F114" s="41"/>
    </row>
    <row r="115" spans="1:6" s="8" customFormat="1" hidden="1" outlineLevel="1">
      <c r="A115" s="36"/>
      <c r="B115" s="37" t="s">
        <v>273</v>
      </c>
      <c r="C115" s="36" t="s">
        <v>281</v>
      </c>
      <c r="D115" s="41"/>
      <c r="E115" s="41"/>
      <c r="F115" s="41"/>
    </row>
    <row r="116" spans="1:6" s="8" customFormat="1" hidden="1" outlineLevel="1">
      <c r="A116" s="36"/>
      <c r="B116" s="37" t="s">
        <v>274</v>
      </c>
      <c r="C116" s="36" t="s">
        <v>281</v>
      </c>
      <c r="D116" s="41"/>
      <c r="E116" s="41"/>
      <c r="F116" s="41"/>
    </row>
    <row r="117" spans="1:6" s="8" customFormat="1" hidden="1" outlineLevel="1">
      <c r="A117" s="36"/>
      <c r="B117" s="37" t="s">
        <v>275</v>
      </c>
      <c r="C117" s="36" t="s">
        <v>281</v>
      </c>
      <c r="D117" s="41"/>
      <c r="E117" s="41"/>
      <c r="F117" s="41"/>
    </row>
    <row r="118" spans="1:6" s="8" customFormat="1" ht="38.25" hidden="1" outlineLevel="1">
      <c r="A118" s="36" t="s">
        <v>284</v>
      </c>
      <c r="B118" s="37" t="s">
        <v>285</v>
      </c>
      <c r="C118" s="36" t="s">
        <v>281</v>
      </c>
      <c r="D118" s="41"/>
      <c r="E118" s="41"/>
      <c r="F118" s="41"/>
    </row>
    <row r="119" spans="1:6" s="8" customFormat="1" hidden="1" outlineLevel="1">
      <c r="A119" s="36" t="s">
        <v>76</v>
      </c>
      <c r="B119" s="37" t="s">
        <v>286</v>
      </c>
      <c r="C119" s="36"/>
      <c r="D119" s="41"/>
      <c r="E119" s="41"/>
      <c r="F119" s="41"/>
    </row>
    <row r="120" spans="1:6" s="8" customFormat="1" hidden="1" outlineLevel="1">
      <c r="A120" s="36"/>
      <c r="B120" s="37" t="s">
        <v>216</v>
      </c>
      <c r="C120" s="36"/>
      <c r="D120" s="41"/>
      <c r="E120" s="41"/>
      <c r="F120" s="41"/>
    </row>
    <row r="121" spans="1:6" s="8" customFormat="1" ht="25.5" hidden="1" outlineLevel="1">
      <c r="A121" s="36" t="s">
        <v>196</v>
      </c>
      <c r="B121" s="37" t="s">
        <v>287</v>
      </c>
      <c r="C121" s="36" t="s">
        <v>288</v>
      </c>
      <c r="D121" s="41"/>
      <c r="E121" s="41"/>
      <c r="F121" s="41"/>
    </row>
    <row r="122" spans="1:6" s="8" customFormat="1" ht="38.25" hidden="1" outlineLevel="1">
      <c r="A122" s="36" t="s">
        <v>198</v>
      </c>
      <c r="B122" s="37" t="s">
        <v>289</v>
      </c>
      <c r="C122" s="36" t="s">
        <v>288</v>
      </c>
      <c r="D122" s="41"/>
      <c r="E122" s="41"/>
      <c r="F122" s="41"/>
    </row>
    <row r="123" spans="1:6" s="8" customFormat="1" hidden="1" outlineLevel="1">
      <c r="A123" s="36"/>
      <c r="B123" s="37" t="s">
        <v>273</v>
      </c>
      <c r="C123" s="36" t="s">
        <v>288</v>
      </c>
      <c r="D123" s="41"/>
      <c r="E123" s="41"/>
      <c r="F123" s="41"/>
    </row>
    <row r="124" spans="1:6" s="8" customFormat="1" hidden="1" outlineLevel="1">
      <c r="A124" s="36"/>
      <c r="B124" s="37" t="s">
        <v>274</v>
      </c>
      <c r="C124" s="36" t="s">
        <v>288</v>
      </c>
      <c r="D124" s="41"/>
      <c r="E124" s="41"/>
      <c r="F124" s="41"/>
    </row>
    <row r="125" spans="1:6" s="8" customFormat="1" hidden="1" outlineLevel="1">
      <c r="A125" s="36"/>
      <c r="B125" s="37" t="s">
        <v>275</v>
      </c>
      <c r="C125" s="36" t="s">
        <v>288</v>
      </c>
      <c r="D125" s="41"/>
      <c r="E125" s="41"/>
      <c r="F125" s="41"/>
    </row>
    <row r="126" spans="1:6" s="8" customFormat="1" hidden="1" outlineLevel="1">
      <c r="A126" s="36" t="s">
        <v>78</v>
      </c>
      <c r="B126" s="37" t="s">
        <v>290</v>
      </c>
      <c r="C126" s="36" t="s">
        <v>288</v>
      </c>
      <c r="D126" s="41"/>
      <c r="E126" s="41"/>
      <c r="F126" s="41"/>
    </row>
    <row r="127" spans="1:6" s="8" customFormat="1" hidden="1" outlineLevel="1">
      <c r="A127" s="36" t="s">
        <v>80</v>
      </c>
      <c r="B127" s="37" t="s">
        <v>291</v>
      </c>
      <c r="C127" s="36" t="s">
        <v>86</v>
      </c>
      <c r="D127" s="41"/>
      <c r="E127" s="41"/>
      <c r="F127" s="41"/>
    </row>
    <row r="128" spans="1:6" s="8" customFormat="1" ht="25.5" hidden="1" outlineLevel="1">
      <c r="A128" s="36" t="s">
        <v>83</v>
      </c>
      <c r="B128" s="37" t="s">
        <v>11</v>
      </c>
      <c r="C128" s="36"/>
      <c r="D128" s="41"/>
      <c r="E128" s="41"/>
      <c r="F128" s="41"/>
    </row>
    <row r="129" spans="1:8" s="8" customFormat="1" hidden="1" outlineLevel="1">
      <c r="A129" s="36" t="s">
        <v>292</v>
      </c>
      <c r="B129" s="37" t="s">
        <v>230</v>
      </c>
      <c r="C129" s="36" t="s">
        <v>231</v>
      </c>
      <c r="D129" s="41"/>
      <c r="E129" s="41"/>
      <c r="F129" s="41"/>
    </row>
    <row r="130" spans="1:8" s="8" customFormat="1" ht="25.5" hidden="1" outlineLevel="1">
      <c r="A130" s="36" t="s">
        <v>293</v>
      </c>
      <c r="B130" s="37" t="s">
        <v>233</v>
      </c>
      <c r="C130" s="73" t="s">
        <v>234</v>
      </c>
      <c r="D130" s="41"/>
      <c r="E130" s="41"/>
      <c r="F130" s="41"/>
    </row>
    <row r="131" spans="1:8" s="8" customFormat="1" ht="25.5" hidden="1" outlineLevel="1">
      <c r="A131" s="36" t="s">
        <v>294</v>
      </c>
      <c r="B131" s="37" t="s">
        <v>236</v>
      </c>
      <c r="C131" s="36"/>
      <c r="D131" s="41"/>
      <c r="E131" s="41"/>
      <c r="F131" s="41"/>
    </row>
    <row r="132" spans="1:8" s="8" customFormat="1" hidden="1" outlineLevel="1">
      <c r="A132" s="36" t="s">
        <v>85</v>
      </c>
      <c r="B132" s="37" t="s">
        <v>295</v>
      </c>
      <c r="C132" s="36" t="s">
        <v>86</v>
      </c>
      <c r="D132" s="41"/>
      <c r="E132" s="41"/>
      <c r="F132" s="41"/>
    </row>
    <row r="133" spans="1:8" s="8" customFormat="1" hidden="1" outlineLevel="1">
      <c r="A133" s="36" t="s">
        <v>90</v>
      </c>
      <c r="B133" s="37" t="s">
        <v>296</v>
      </c>
      <c r="C133" s="36" t="s">
        <v>86</v>
      </c>
      <c r="D133" s="41"/>
      <c r="E133" s="41"/>
      <c r="F133" s="41"/>
    </row>
    <row r="134" spans="1:8" s="8" customFormat="1" hidden="1" outlineLevel="1">
      <c r="A134" s="36" t="s">
        <v>100</v>
      </c>
      <c r="B134" s="37" t="s">
        <v>297</v>
      </c>
      <c r="C134" s="36" t="s">
        <v>86</v>
      </c>
      <c r="D134" s="41"/>
      <c r="E134" s="41"/>
      <c r="F134" s="41"/>
    </row>
    <row r="135" spans="1:8" s="8" customFormat="1" hidden="1" outlineLevel="1">
      <c r="A135" s="36" t="s">
        <v>101</v>
      </c>
      <c r="B135" s="37" t="s">
        <v>190</v>
      </c>
      <c r="C135" s="36" t="s">
        <v>86</v>
      </c>
      <c r="D135" s="41"/>
      <c r="E135" s="41"/>
      <c r="F135" s="41"/>
    </row>
    <row r="136" spans="1:8" s="8" customFormat="1" ht="25.5" hidden="1" outlineLevel="1">
      <c r="A136" s="36" t="s">
        <v>110</v>
      </c>
      <c r="B136" s="37" t="s">
        <v>298</v>
      </c>
      <c r="C136" s="36" t="s">
        <v>299</v>
      </c>
      <c r="D136" s="41"/>
      <c r="E136" s="41"/>
      <c r="F136" s="41"/>
    </row>
    <row r="137" spans="1:8" s="8" customFormat="1" ht="38.25" hidden="1" outlineLevel="1">
      <c r="A137" s="36" t="s">
        <v>115</v>
      </c>
      <c r="B137" s="37" t="s">
        <v>12</v>
      </c>
      <c r="C137" s="36"/>
      <c r="D137" s="41"/>
      <c r="E137" s="41"/>
      <c r="F137" s="41"/>
    </row>
    <row r="138" spans="1:8" s="8" customFormat="1" ht="26.25" customHeight="1" collapsed="1">
      <c r="A138" s="115" t="s">
        <v>300</v>
      </c>
      <c r="B138" s="116"/>
      <c r="C138" s="116"/>
      <c r="D138" s="116"/>
      <c r="E138" s="116"/>
      <c r="F138" s="117"/>
    </row>
    <row r="139" spans="1:8">
      <c r="A139" s="36" t="s">
        <v>74</v>
      </c>
      <c r="B139" s="37" t="s">
        <v>30</v>
      </c>
      <c r="C139" s="36" t="s">
        <v>32</v>
      </c>
      <c r="D139" s="29">
        <f>[15]Год!$H$11</f>
        <v>50</v>
      </c>
      <c r="E139" s="29">
        <f>'[16]0.1'!$I$11</f>
        <v>50</v>
      </c>
      <c r="F139" s="29">
        <f>'[16]0.1'!$L$11</f>
        <v>50</v>
      </c>
    </row>
    <row r="140" spans="1:8" ht="38.25">
      <c r="A140" s="36" t="s">
        <v>75</v>
      </c>
      <c r="B140" s="37" t="s">
        <v>31</v>
      </c>
      <c r="C140" s="36" t="s">
        <v>32</v>
      </c>
      <c r="D140" s="29">
        <f>[15]Год!$H$12-[15]Год!$H$14</f>
        <v>16.830616626130738</v>
      </c>
      <c r="E140" s="29">
        <f>'[16]0.1'!$I$12</f>
        <v>25.279808333333335</v>
      </c>
      <c r="F140" s="29">
        <f>'[16]0.1'!$L$12</f>
        <v>15.519507115122032</v>
      </c>
    </row>
    <row r="141" spans="1:8">
      <c r="A141" s="36" t="s">
        <v>76</v>
      </c>
      <c r="B141" s="37" t="s">
        <v>77</v>
      </c>
      <c r="C141" s="36" t="s">
        <v>138</v>
      </c>
      <c r="D141" s="29">
        <f>'[5]ЧТЭЦ-1 ДМ'!$E$7</f>
        <v>187.81699999999998</v>
      </c>
      <c r="E141" s="29">
        <f>'[16]0.1'!$I$13</f>
        <v>234.96270000000001</v>
      </c>
      <c r="F141" s="29">
        <f>'[16]0.1'!$L$13</f>
        <v>197.828</v>
      </c>
    </row>
    <row r="142" spans="1:8">
      <c r="A142" s="36" t="s">
        <v>78</v>
      </c>
      <c r="B142" s="37" t="s">
        <v>79</v>
      </c>
      <c r="C142" s="36" t="s">
        <v>138</v>
      </c>
      <c r="D142" s="29">
        <f>'[5]ЧТЭЦ-1 ДМ'!$E$22</f>
        <v>159.37499999999997</v>
      </c>
      <c r="E142" s="29">
        <f>'[16]0.1'!$I$15</f>
        <v>208.63010000000003</v>
      </c>
      <c r="F142" s="29">
        <f>'[16]0.1'!$L$15</f>
        <v>157.94299999999998</v>
      </c>
    </row>
    <row r="143" spans="1:8">
      <c r="A143" s="36" t="s">
        <v>80</v>
      </c>
      <c r="B143" s="37" t="s">
        <v>81</v>
      </c>
      <c r="C143" s="36" t="s">
        <v>82</v>
      </c>
      <c r="D143" s="29">
        <f>'[5]ЧТЭЦ-1 ДМ'!$E$23</f>
        <v>265.59800000000001</v>
      </c>
      <c r="E143" s="29">
        <f>'[16]0.1'!$I$16</f>
        <v>731.76300000000003</v>
      </c>
      <c r="F143" s="29">
        <f>'[16]0.1'!$L$16</f>
        <v>416.15499999999997</v>
      </c>
      <c r="H143" s="47"/>
    </row>
    <row r="144" spans="1:8">
      <c r="A144" s="36" t="s">
        <v>83</v>
      </c>
      <c r="B144" s="37" t="s">
        <v>84</v>
      </c>
      <c r="C144" s="36" t="s">
        <v>82</v>
      </c>
      <c r="D144" s="29">
        <f>'[5]ЧТЭЦ-1 ДМ'!$E$26</f>
        <v>263.476</v>
      </c>
      <c r="E144" s="29">
        <f>'[16]0.1'!$I$17</f>
        <v>729.40600000000006</v>
      </c>
      <c r="F144" s="29">
        <f>'[16]0.1'!$L$17</f>
        <v>413.98099999999999</v>
      </c>
    </row>
    <row r="145" spans="1:8">
      <c r="A145" s="36" t="s">
        <v>85</v>
      </c>
      <c r="B145" s="37" t="s">
        <v>10</v>
      </c>
      <c r="C145" s="36" t="s">
        <v>86</v>
      </c>
      <c r="D145" s="40"/>
      <c r="E145" s="29">
        <f>'[16]0.1'!$I$43</f>
        <v>335558.87923743087</v>
      </c>
      <c r="F145" s="29">
        <f>'[16]0.1'!$L$43</f>
        <v>235020.06764375919</v>
      </c>
    </row>
    <row r="146" spans="1:8">
      <c r="A146" s="36"/>
      <c r="B146" s="37" t="s">
        <v>216</v>
      </c>
      <c r="C146" s="36"/>
      <c r="D146" s="40"/>
      <c r="E146" s="40"/>
      <c r="F146" s="40"/>
    </row>
    <row r="147" spans="1:8">
      <c r="A147" s="36" t="s">
        <v>87</v>
      </c>
      <c r="B147" s="38" t="s">
        <v>13</v>
      </c>
      <c r="C147" s="36" t="s">
        <v>86</v>
      </c>
      <c r="D147" s="40"/>
      <c r="E147" s="29">
        <f>'[16]0.1'!$G$43</f>
        <v>118364.14780318113</v>
      </c>
      <c r="F147" s="29">
        <f>'[16]0.1'!$J$43</f>
        <v>96089.19440988524</v>
      </c>
    </row>
    <row r="148" spans="1:8">
      <c r="A148" s="36" t="s">
        <v>88</v>
      </c>
      <c r="B148" s="38" t="s">
        <v>14</v>
      </c>
      <c r="C148" s="36" t="s">
        <v>86</v>
      </c>
      <c r="D148" s="40"/>
      <c r="E148" s="29">
        <f>'[16]0.1'!$H$43</f>
        <v>217194.73143424973</v>
      </c>
      <c r="F148" s="29">
        <f>'[16]0.1'!$K$43</f>
        <v>138930.87323387395</v>
      </c>
    </row>
    <row r="149" spans="1:8" ht="25.5">
      <c r="A149" s="36" t="s">
        <v>89</v>
      </c>
      <c r="B149" s="38" t="s">
        <v>15</v>
      </c>
      <c r="C149" s="36" t="s">
        <v>86</v>
      </c>
      <c r="D149" s="41"/>
      <c r="E149" s="41"/>
      <c r="F149" s="41"/>
    </row>
    <row r="150" spans="1:8">
      <c r="A150" s="36" t="s">
        <v>90</v>
      </c>
      <c r="B150" s="37" t="s">
        <v>91</v>
      </c>
      <c r="C150" s="36" t="s">
        <v>86</v>
      </c>
      <c r="D150" s="29">
        <f>'[5]ЧТЭЦ-1 ДМ'!$E$237</f>
        <v>291023.61945</v>
      </c>
      <c r="E150" s="29">
        <f>'[16]0.1'!$I$31</f>
        <v>495833.7537554981</v>
      </c>
      <c r="F150" s="29">
        <f>'[16]0.1'!$L$31</f>
        <v>317140.73377557757</v>
      </c>
      <c r="G150" s="47"/>
      <c r="H150" s="47"/>
    </row>
    <row r="151" spans="1:8">
      <c r="A151" s="36"/>
      <c r="B151" s="37" t="s">
        <v>216</v>
      </c>
      <c r="C151" s="36"/>
      <c r="D151" s="40"/>
      <c r="E151" s="40"/>
      <c r="F151" s="40"/>
    </row>
    <row r="152" spans="1:8">
      <c r="A152" s="36" t="s">
        <v>92</v>
      </c>
      <c r="B152" s="38" t="s">
        <v>93</v>
      </c>
      <c r="C152" s="36" t="s">
        <v>86</v>
      </c>
      <c r="D152" s="29">
        <f>'[5]ЧТЭЦ-1 ДМ'!$E$257</f>
        <v>115628.20224</v>
      </c>
      <c r="E152" s="29">
        <f>'[16]0.1'!$I$32</f>
        <v>116787.21260750029</v>
      </c>
      <c r="F152" s="29">
        <f>'[16]0.1'!$L$32</f>
        <v>94846.430617488833</v>
      </c>
      <c r="G152" s="47"/>
      <c r="H152" s="47"/>
    </row>
    <row r="153" spans="1:8" ht="25.5">
      <c r="A153" s="36"/>
      <c r="B153" s="38" t="s">
        <v>94</v>
      </c>
      <c r="C153" s="36" t="s">
        <v>33</v>
      </c>
      <c r="D153" s="29">
        <f>'[5]ЧТЭЦ-1 ДМ'!$E$33</f>
        <v>199.96051137765934</v>
      </c>
      <c r="E153" s="29">
        <f>'[16]4'!$L$24</f>
        <v>178.8</v>
      </c>
      <c r="F153" s="29">
        <f>'[16]4'!$M$24</f>
        <v>184.2</v>
      </c>
      <c r="G153" s="47"/>
      <c r="H153" s="47"/>
    </row>
    <row r="154" spans="1:8">
      <c r="A154" s="36" t="s">
        <v>95</v>
      </c>
      <c r="B154" s="38" t="s">
        <v>96</v>
      </c>
      <c r="C154" s="36" t="s">
        <v>86</v>
      </c>
      <c r="D154" s="29">
        <f>'[5]ЧТЭЦ-1 ДМ'!$E$256</f>
        <v>175395.41720999999</v>
      </c>
      <c r="E154" s="29">
        <f>'[16]0.1'!$I$33</f>
        <v>379046.54114799784</v>
      </c>
      <c r="F154" s="29">
        <f>'[16]0.1'!$L$33</f>
        <v>222294.30315808873</v>
      </c>
    </row>
    <row r="155" spans="1:8">
      <c r="A155" s="36"/>
      <c r="B155" s="38" t="s">
        <v>97</v>
      </c>
      <c r="C155" s="36" t="s">
        <v>98</v>
      </c>
      <c r="D155" s="29">
        <f>'[5]ЧТЭЦ-1 ДМ'!$E$38</f>
        <v>184.31614695893791</v>
      </c>
      <c r="E155" s="29">
        <f>'[16]4'!$L$28</f>
        <v>166.8</v>
      </c>
      <c r="F155" s="29">
        <f>'[16]4'!$M$28</f>
        <v>167</v>
      </c>
    </row>
    <row r="156" spans="1:8" ht="25.5">
      <c r="A156" s="36"/>
      <c r="B156" s="9" t="s">
        <v>99</v>
      </c>
      <c r="C156" s="36" t="s">
        <v>29</v>
      </c>
      <c r="D156" s="60" t="s">
        <v>171</v>
      </c>
      <c r="E156" s="50" t="s">
        <v>177</v>
      </c>
      <c r="F156" s="71" t="s">
        <v>177</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9" ht="25.5">
      <c r="A161" s="36" t="s">
        <v>108</v>
      </c>
      <c r="B161" s="38" t="s">
        <v>109</v>
      </c>
      <c r="C161" s="36" t="s">
        <v>29</v>
      </c>
      <c r="D161" s="41"/>
      <c r="E161" s="41"/>
      <c r="F161" s="41"/>
    </row>
    <row r="162" spans="1:9">
      <c r="A162" s="36" t="s">
        <v>110</v>
      </c>
      <c r="B162" s="9" t="s">
        <v>111</v>
      </c>
      <c r="C162" s="36" t="s">
        <v>86</v>
      </c>
      <c r="D162" s="29">
        <f>('[6]1100'!$D$12-'[6]1100'!$S$12-'[6]1100'!$AG$12-'[6]1100'!$BH$12)/1000</f>
        <v>834794.50530999992</v>
      </c>
      <c r="E162" s="41"/>
      <c r="F162" s="41"/>
    </row>
    <row r="163" spans="1:9">
      <c r="A163" s="36"/>
      <c r="B163" s="37" t="s">
        <v>216</v>
      </c>
      <c r="C163" s="36"/>
      <c r="D163" s="40"/>
      <c r="E163" s="41"/>
      <c r="F163" s="41"/>
    </row>
    <row r="164" spans="1:9">
      <c r="A164" s="36" t="s">
        <v>112</v>
      </c>
      <c r="B164" s="38" t="s">
        <v>17</v>
      </c>
      <c r="C164" s="36" t="s">
        <v>86</v>
      </c>
      <c r="D164" s="29">
        <f>'[6]1100'!$N$12/1000</f>
        <v>161824.21811000002</v>
      </c>
      <c r="E164" s="41"/>
      <c r="F164" s="41"/>
    </row>
    <row r="165" spans="1:9">
      <c r="A165" s="36" t="s">
        <v>113</v>
      </c>
      <c r="B165" s="38" t="s">
        <v>18</v>
      </c>
      <c r="C165" s="36" t="s">
        <v>86</v>
      </c>
      <c r="D165" s="29">
        <f>'[6]1100'!$X$12/1000</f>
        <v>252833.23228</v>
      </c>
      <c r="E165" s="41"/>
      <c r="F165" s="41"/>
    </row>
    <row r="166" spans="1:9" ht="25.5">
      <c r="A166" s="36" t="s">
        <v>114</v>
      </c>
      <c r="B166" s="38" t="s">
        <v>19</v>
      </c>
      <c r="C166" s="36" t="s">
        <v>86</v>
      </c>
      <c r="D166" s="29">
        <f>('[6]1100'!$AY$12+'[6]1100'!$BQ$12)/1000</f>
        <v>372266.85239999997</v>
      </c>
      <c r="E166" s="41"/>
      <c r="F166" s="41"/>
      <c r="I166" s="47"/>
    </row>
    <row r="167" spans="1:9">
      <c r="A167" s="36" t="s">
        <v>157</v>
      </c>
      <c r="B167" s="38" t="s">
        <v>158</v>
      </c>
      <c r="C167" s="36" t="s">
        <v>86</v>
      </c>
      <c r="D167" s="29">
        <f>('[6]1100'!$CI$12+'[6]1100'!$DJ$12+'[6]1100'!$EB$12+'[6]1100'!$EC$12+'[6]1100'!$ED$12+'[6]1100'!$EE$12)/1000</f>
        <v>47870.202520000006</v>
      </c>
      <c r="E167" s="41"/>
      <c r="F167" s="41"/>
    </row>
    <row r="168" spans="1:9">
      <c r="A168" s="36" t="s">
        <v>115</v>
      </c>
      <c r="B168" s="9" t="s">
        <v>116</v>
      </c>
      <c r="C168" s="36" t="s">
        <v>86</v>
      </c>
      <c r="D168" s="41"/>
      <c r="E168" s="41"/>
      <c r="F168" s="41"/>
    </row>
    <row r="169" spans="1:9">
      <c r="A169" s="36"/>
      <c r="B169" s="37" t="s">
        <v>216</v>
      </c>
      <c r="C169" s="36"/>
      <c r="D169" s="40"/>
      <c r="E169" s="41"/>
      <c r="F169" s="41"/>
    </row>
    <row r="170" spans="1:9">
      <c r="A170" s="36" t="s">
        <v>117</v>
      </c>
      <c r="B170" s="38" t="s">
        <v>20</v>
      </c>
      <c r="C170" s="36" t="s">
        <v>86</v>
      </c>
      <c r="D170" s="41"/>
      <c r="E170" s="41"/>
      <c r="F170" s="41"/>
    </row>
    <row r="171" spans="1:9">
      <c r="A171" s="36" t="s">
        <v>118</v>
      </c>
      <c r="B171" s="38" t="s">
        <v>36</v>
      </c>
      <c r="C171" s="36" t="s">
        <v>86</v>
      </c>
      <c r="D171" s="41"/>
      <c r="E171" s="41"/>
      <c r="F171" s="41"/>
    </row>
    <row r="172" spans="1:9">
      <c r="A172" s="36" t="s">
        <v>119</v>
      </c>
      <c r="B172" s="9" t="s">
        <v>120</v>
      </c>
      <c r="C172" s="36" t="s">
        <v>86</v>
      </c>
      <c r="D172" s="41"/>
      <c r="E172" s="41"/>
      <c r="F172" s="41"/>
    </row>
    <row r="173" spans="1:9">
      <c r="A173" s="36"/>
      <c r="B173" s="37" t="s">
        <v>216</v>
      </c>
      <c r="C173" s="36"/>
      <c r="D173" s="40"/>
      <c r="E173" s="41"/>
      <c r="F173" s="41"/>
    </row>
    <row r="174" spans="1:9">
      <c r="A174" s="36" t="s">
        <v>121</v>
      </c>
      <c r="B174" s="38" t="s">
        <v>17</v>
      </c>
      <c r="C174" s="36" t="s">
        <v>86</v>
      </c>
      <c r="D174" s="41"/>
      <c r="E174" s="41"/>
      <c r="F174" s="41"/>
    </row>
    <row r="175" spans="1:9">
      <c r="A175" s="36" t="s">
        <v>122</v>
      </c>
      <c r="B175" s="38" t="s">
        <v>18</v>
      </c>
      <c r="C175" s="36" t="s">
        <v>86</v>
      </c>
      <c r="D175" s="41"/>
      <c r="E175" s="41"/>
      <c r="F175" s="41"/>
    </row>
    <row r="176" spans="1:9"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216</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331</v>
      </c>
      <c r="C182" s="36" t="s">
        <v>86</v>
      </c>
      <c r="D182" s="52">
        <v>14338989</v>
      </c>
      <c r="E182" s="41"/>
      <c r="F182" s="41"/>
    </row>
    <row r="183" spans="1:6" ht="27">
      <c r="A183" s="36" t="s">
        <v>130</v>
      </c>
      <c r="B183" s="9" t="s">
        <v>332</v>
      </c>
      <c r="C183" s="36" t="s">
        <v>131</v>
      </c>
      <c r="D183" s="31">
        <f>22529369/73807330</f>
        <v>0.30524568494755194</v>
      </c>
      <c r="E183" s="41"/>
      <c r="F183" s="41"/>
    </row>
    <row r="184" spans="1:6" ht="229.5">
      <c r="A184" s="36" t="s">
        <v>132</v>
      </c>
      <c r="B184" s="9" t="s">
        <v>12</v>
      </c>
      <c r="C184" s="36" t="s">
        <v>29</v>
      </c>
      <c r="D184" s="9" t="s">
        <v>172</v>
      </c>
      <c r="E184" s="9" t="s">
        <v>133</v>
      </c>
      <c r="F184" s="9" t="s">
        <v>133</v>
      </c>
    </row>
    <row r="185" spans="1:6">
      <c r="B185" s="8"/>
    </row>
    <row r="186" spans="1:6">
      <c r="A186" s="119" t="s">
        <v>134</v>
      </c>
      <c r="B186" s="119"/>
      <c r="C186" s="119"/>
      <c r="D186" s="119"/>
      <c r="E186" s="119"/>
      <c r="F186" s="119"/>
    </row>
    <row r="187" spans="1:6">
      <c r="A187" s="76" t="s">
        <v>302</v>
      </c>
      <c r="C187" s="33"/>
    </row>
    <row r="188" spans="1:6">
      <c r="A188" s="76" t="s">
        <v>303</v>
      </c>
    </row>
    <row r="189" spans="1:6">
      <c r="A189" s="76" t="s">
        <v>304</v>
      </c>
    </row>
    <row r="191" spans="1:6">
      <c r="A191" s="72" t="s">
        <v>305</v>
      </c>
    </row>
    <row r="192" spans="1:6" ht="93" customHeight="1">
      <c r="A192" s="118" t="s">
        <v>330</v>
      </c>
      <c r="B192" s="118"/>
      <c r="C192" s="118"/>
      <c r="D192" s="118"/>
      <c r="E192" s="118"/>
      <c r="F192" s="118"/>
    </row>
    <row r="193" spans="1:6" ht="12.75" customHeight="1">
      <c r="A193" s="118" t="s">
        <v>306</v>
      </c>
      <c r="B193" s="118"/>
      <c r="C193" s="118"/>
      <c r="D193" s="118"/>
      <c r="E193" s="118"/>
      <c r="F193" s="118"/>
    </row>
    <row r="194" spans="1:6">
      <c r="A194" s="118"/>
      <c r="B194" s="118"/>
      <c r="C194" s="118"/>
      <c r="D194" s="118"/>
      <c r="E194" s="118"/>
      <c r="F194" s="118"/>
    </row>
    <row r="195" spans="1:6">
      <c r="A195" s="72" t="s">
        <v>307</v>
      </c>
    </row>
    <row r="196" spans="1:6">
      <c r="A196" s="33"/>
    </row>
    <row r="197" spans="1:6">
      <c r="A197" s="33"/>
      <c r="B197" s="32"/>
      <c r="C197" s="33"/>
    </row>
    <row r="198" spans="1:6">
      <c r="A198" s="33"/>
    </row>
    <row r="199" spans="1:6">
      <c r="A199" s="33"/>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L49"/>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22" t="s">
        <v>180</v>
      </c>
      <c r="I2" s="122"/>
    </row>
    <row r="3" spans="1:11">
      <c r="F3" s="27"/>
    </row>
    <row r="4" spans="1:11">
      <c r="A4" s="95" t="s">
        <v>37</v>
      </c>
      <c r="B4" s="113"/>
      <c r="C4" s="113"/>
      <c r="D4" s="113"/>
      <c r="E4" s="113"/>
      <c r="F4" s="113"/>
      <c r="G4" s="113"/>
      <c r="H4" s="113"/>
      <c r="I4" s="113"/>
    </row>
    <row r="5" spans="1:11">
      <c r="A5" s="95" t="str">
        <f>Титульный!$C$11</f>
        <v>Челябинская ТЭЦ-1 без ДПМ/НВ</v>
      </c>
      <c r="B5" s="113"/>
      <c r="C5" s="113"/>
      <c r="D5" s="113"/>
      <c r="E5" s="113"/>
      <c r="F5" s="113"/>
      <c r="G5" s="113"/>
      <c r="H5" s="113"/>
      <c r="I5" s="113"/>
    </row>
    <row r="7" spans="1:11" s="3" customFormat="1" ht="32.25" customHeight="1">
      <c r="A7" s="123" t="s">
        <v>73</v>
      </c>
      <c r="B7" s="123" t="s">
        <v>8</v>
      </c>
      <c r="C7" s="123" t="s">
        <v>139</v>
      </c>
      <c r="D7" s="123" t="s">
        <v>155</v>
      </c>
      <c r="E7" s="123"/>
      <c r="F7" s="123" t="s">
        <v>136</v>
      </c>
      <c r="G7" s="123"/>
      <c r="H7" s="123" t="s">
        <v>137</v>
      </c>
      <c r="I7" s="123"/>
      <c r="K7" s="48"/>
    </row>
    <row r="8" spans="1:11" s="3" customFormat="1">
      <c r="A8" s="123"/>
      <c r="B8" s="123"/>
      <c r="C8" s="123"/>
      <c r="D8" s="42">
        <f>Титульный!$B$5-2</f>
        <v>2018</v>
      </c>
      <c r="E8" s="43" t="s">
        <v>60</v>
      </c>
      <c r="F8" s="42">
        <f>Титульный!$B$5-1</f>
        <v>2019</v>
      </c>
      <c r="G8" s="43" t="s">
        <v>60</v>
      </c>
      <c r="H8" s="42">
        <f>Титульный!$B$5</f>
        <v>2020</v>
      </c>
      <c r="I8" s="43" t="s">
        <v>60</v>
      </c>
      <c r="K8" s="48"/>
    </row>
    <row r="9" spans="1:11" s="3" customFormat="1">
      <c r="A9" s="123"/>
      <c r="B9" s="123"/>
      <c r="C9" s="123"/>
      <c r="D9" s="51" t="s">
        <v>244</v>
      </c>
      <c r="E9" s="51" t="s">
        <v>245</v>
      </c>
      <c r="F9" s="51" t="s">
        <v>244</v>
      </c>
      <c r="G9" s="51" t="s">
        <v>245</v>
      </c>
      <c r="H9" s="51" t="s">
        <v>244</v>
      </c>
      <c r="I9" s="51" t="s">
        <v>245</v>
      </c>
    </row>
    <row r="10" spans="1:11" s="3" customFormat="1">
      <c r="A10" s="81" t="s">
        <v>321</v>
      </c>
      <c r="B10" s="82"/>
      <c r="C10" s="82"/>
      <c r="D10" s="44"/>
      <c r="E10" s="44"/>
      <c r="F10" s="44"/>
      <c r="G10" s="44"/>
      <c r="H10" s="44"/>
      <c r="I10" s="44"/>
    </row>
    <row r="11" spans="1:11" s="3" customFormat="1" ht="25.5" hidden="1" outlineLevel="1">
      <c r="A11" s="73" t="s">
        <v>183</v>
      </c>
      <c r="B11" s="37" t="s">
        <v>308</v>
      </c>
      <c r="C11" s="36"/>
      <c r="D11" s="44"/>
      <c r="E11" s="44"/>
      <c r="F11" s="44"/>
      <c r="G11" s="44"/>
      <c r="H11" s="44"/>
      <c r="I11" s="44"/>
    </row>
    <row r="12" spans="1:11" s="3" customFormat="1" ht="140.25" hidden="1" outlineLevel="1">
      <c r="A12" s="73"/>
      <c r="B12" s="37" t="s">
        <v>309</v>
      </c>
      <c r="C12" s="73" t="s">
        <v>310</v>
      </c>
      <c r="D12" s="44"/>
      <c r="E12" s="44"/>
      <c r="F12" s="44"/>
      <c r="G12" s="44"/>
      <c r="H12" s="44"/>
      <c r="I12" s="44"/>
    </row>
    <row r="13" spans="1:11" s="3" customFormat="1" ht="153" hidden="1" outlineLevel="1">
      <c r="A13" s="73"/>
      <c r="B13" s="37" t="s">
        <v>311</v>
      </c>
      <c r="C13" s="36" t="s">
        <v>312</v>
      </c>
      <c r="D13" s="44"/>
      <c r="E13" s="44"/>
      <c r="F13" s="44"/>
      <c r="G13" s="44"/>
      <c r="H13" s="44"/>
      <c r="I13" s="44"/>
    </row>
    <row r="14" spans="1:11" s="3" customFormat="1" hidden="1" outlineLevel="1">
      <c r="A14" s="73" t="s">
        <v>185</v>
      </c>
      <c r="B14" s="37" t="s">
        <v>313</v>
      </c>
      <c r="C14" s="36"/>
      <c r="D14" s="44"/>
      <c r="E14" s="44"/>
      <c r="F14" s="44"/>
      <c r="G14" s="44"/>
      <c r="H14" s="44"/>
      <c r="I14" s="44"/>
    </row>
    <row r="15" spans="1:11" s="3" customFormat="1" hidden="1" outlineLevel="1">
      <c r="A15" s="73"/>
      <c r="B15" s="37" t="s">
        <v>314</v>
      </c>
      <c r="C15" s="36"/>
      <c r="D15" s="44"/>
      <c r="E15" s="44"/>
      <c r="F15" s="44"/>
      <c r="G15" s="44"/>
      <c r="H15" s="44"/>
      <c r="I15" s="44"/>
    </row>
    <row r="16" spans="1:11" s="3" customFormat="1" ht="25.5" hidden="1" outlineLevel="1">
      <c r="A16" s="73"/>
      <c r="B16" s="37" t="s">
        <v>315</v>
      </c>
      <c r="C16" s="73" t="s">
        <v>310</v>
      </c>
      <c r="D16" s="44"/>
      <c r="E16" s="44"/>
      <c r="F16" s="44"/>
      <c r="G16" s="44"/>
      <c r="H16" s="44"/>
      <c r="I16" s="44"/>
    </row>
    <row r="17" spans="1:11" s="3" customFormat="1" ht="25.5" hidden="1" outlineLevel="1">
      <c r="A17" s="73"/>
      <c r="B17" s="37" t="s">
        <v>316</v>
      </c>
      <c r="C17" s="36" t="s">
        <v>312</v>
      </c>
      <c r="D17" s="44"/>
      <c r="E17" s="44"/>
      <c r="F17" s="44"/>
      <c r="G17" s="44"/>
      <c r="H17" s="44"/>
      <c r="I17" s="44"/>
    </row>
    <row r="18" spans="1:11" s="3" customFormat="1" hidden="1" outlineLevel="1">
      <c r="A18" s="73"/>
      <c r="B18" s="37" t="s">
        <v>317</v>
      </c>
      <c r="C18" s="36" t="s">
        <v>312</v>
      </c>
      <c r="D18" s="44"/>
      <c r="E18" s="44"/>
      <c r="F18" s="44"/>
      <c r="G18" s="44"/>
      <c r="H18" s="44"/>
      <c r="I18" s="44"/>
    </row>
    <row r="19" spans="1:11" s="3" customFormat="1" collapsed="1">
      <c r="A19" s="77" t="s">
        <v>329</v>
      </c>
      <c r="B19" s="37"/>
      <c r="C19" s="36" t="s">
        <v>312</v>
      </c>
      <c r="D19" s="44"/>
      <c r="E19" s="44"/>
      <c r="F19" s="44"/>
      <c r="G19" s="44"/>
      <c r="H19" s="44"/>
      <c r="I19" s="44"/>
    </row>
    <row r="20" spans="1:11" s="3" customFormat="1">
      <c r="A20" s="77" t="s">
        <v>328</v>
      </c>
      <c r="B20" s="37"/>
      <c r="C20" s="36"/>
      <c r="D20" s="44"/>
      <c r="E20" s="44"/>
      <c r="F20" s="44"/>
      <c r="G20" s="44"/>
      <c r="H20" s="44"/>
      <c r="I20" s="44"/>
    </row>
    <row r="21" spans="1:11" s="3" customFormat="1" ht="25.5" hidden="1" outlineLevel="1">
      <c r="A21" s="73" t="s">
        <v>196</v>
      </c>
      <c r="B21" s="37" t="s">
        <v>318</v>
      </c>
      <c r="C21" s="36" t="s">
        <v>312</v>
      </c>
      <c r="D21" s="44"/>
      <c r="E21" s="44"/>
      <c r="F21" s="44"/>
      <c r="G21" s="44"/>
      <c r="H21" s="44"/>
      <c r="I21" s="44"/>
    </row>
    <row r="22" spans="1:11" s="3" customFormat="1" ht="51" hidden="1" outlineLevel="1">
      <c r="A22" s="73" t="s">
        <v>198</v>
      </c>
      <c r="B22" s="37" t="s">
        <v>319</v>
      </c>
      <c r="C22" s="36" t="s">
        <v>312</v>
      </c>
      <c r="D22" s="44"/>
      <c r="E22" s="44"/>
      <c r="F22" s="44"/>
      <c r="G22" s="44"/>
      <c r="H22" s="44"/>
      <c r="I22" s="44"/>
    </row>
    <row r="23" spans="1:11" s="3" customFormat="1" ht="25.5" hidden="1" outlineLevel="1">
      <c r="A23" s="73" t="s">
        <v>201</v>
      </c>
      <c r="B23" s="37" t="s">
        <v>320</v>
      </c>
      <c r="C23" s="36" t="s">
        <v>312</v>
      </c>
      <c r="D23" s="44"/>
      <c r="E23" s="44"/>
      <c r="F23" s="44"/>
      <c r="G23" s="44"/>
      <c r="H23" s="44"/>
      <c r="I23" s="44"/>
    </row>
    <row r="24" spans="1:11" s="3" customFormat="1" hidden="1" outlineLevel="1">
      <c r="A24" s="73"/>
      <c r="B24" s="37" t="s">
        <v>273</v>
      </c>
      <c r="C24" s="36" t="s">
        <v>312</v>
      </c>
      <c r="D24" s="44"/>
      <c r="E24" s="44"/>
      <c r="F24" s="44"/>
      <c r="G24" s="44"/>
      <c r="H24" s="44"/>
      <c r="I24" s="44"/>
    </row>
    <row r="25" spans="1:11" s="3" customFormat="1" hidden="1" outlineLevel="1">
      <c r="A25" s="73"/>
      <c r="B25" s="37" t="s">
        <v>274</v>
      </c>
      <c r="C25" s="36" t="s">
        <v>312</v>
      </c>
      <c r="D25" s="44"/>
      <c r="E25" s="44"/>
      <c r="F25" s="44"/>
      <c r="G25" s="44"/>
      <c r="H25" s="44"/>
      <c r="I25" s="44"/>
    </row>
    <row r="26" spans="1:11" s="3" customFormat="1" hidden="1" outlineLevel="1">
      <c r="A26" s="73"/>
      <c r="B26" s="37" t="s">
        <v>275</v>
      </c>
      <c r="C26" s="36" t="s">
        <v>312</v>
      </c>
      <c r="D26" s="44"/>
      <c r="E26" s="44"/>
      <c r="F26" s="44"/>
      <c r="G26" s="44"/>
      <c r="H26" s="44"/>
      <c r="I26" s="44"/>
    </row>
    <row r="27" spans="1:11" ht="12.75" customHeight="1" collapsed="1">
      <c r="A27" s="86" t="s">
        <v>322</v>
      </c>
      <c r="B27" s="85"/>
      <c r="C27" s="87"/>
      <c r="D27" s="44"/>
      <c r="E27" s="44"/>
      <c r="F27" s="44"/>
      <c r="G27" s="44"/>
      <c r="H27" s="44"/>
      <c r="I27" s="44"/>
    </row>
    <row r="28" spans="1:11" ht="25.5">
      <c r="A28" s="50" t="s">
        <v>140</v>
      </c>
      <c r="B28" s="37" t="s">
        <v>141</v>
      </c>
      <c r="C28" s="73" t="s">
        <v>325</v>
      </c>
      <c r="D28" s="29">
        <f>'[7]Утв. тарифы на ЭЭ и ЭМ'!$D$13</f>
        <v>537.72</v>
      </c>
      <c r="E28" s="29">
        <f>'[7]Утв. тарифы на ЭЭ и ЭМ'!$E$13</f>
        <v>552.04</v>
      </c>
      <c r="F28" s="29">
        <f>E28</f>
        <v>552.04</v>
      </c>
      <c r="G28" s="29">
        <f>'[16]0.1'!$G$20</f>
        <v>567.33974533483479</v>
      </c>
      <c r="H28" s="124">
        <f>'[16]0.1'!$L$20</f>
        <v>608.37893676760132</v>
      </c>
      <c r="I28" s="125"/>
      <c r="K28" s="64" t="b">
        <f>ROUND([9]Лист1!$D$34,1)=ROUND(H28,1)</f>
        <v>1</v>
      </c>
    </row>
    <row r="29" spans="1:11" ht="12.75" customHeight="1">
      <c r="A29" s="50"/>
      <c r="B29" s="45" t="s">
        <v>153</v>
      </c>
      <c r="C29" s="73" t="s">
        <v>325</v>
      </c>
      <c r="D29" s="29">
        <f>('[5]ЧТЭЦ-1 ДМ'!$F$257+'[5]ЧТЭЦ-1 ДМ'!$G$257+'[5]ЧТЭЦ-1 ДМ'!$H$257+'[5]ЧТЭЦ-1 ДМ'!$J$257+'[5]ЧТЭЦ-1 ДМ'!$K$257+'[5]ЧТЭЦ-1 ДМ'!$L$257)/('[5]ЧТЭЦ-1 ДМ'!$F$22+'[5]ЧТЭЦ-1 ДМ'!$G$22+'[5]ЧТЭЦ-1 ДМ'!$H$22+'[5]ЧТЭЦ-1 ДМ'!$J$22+'[5]ЧТЭЦ-1 ДМ'!$K$22+'[5]ЧТЭЦ-1 ДМ'!$L$22)</f>
        <v>761.7253870353926</v>
      </c>
      <c r="E29" s="29">
        <f>('[5]ЧТЭЦ-1 ДМ'!$N$257+'[5]ЧТЭЦ-1 ДМ'!$O$257+'[5]ЧТЭЦ-1 ДМ'!$P$257+'[5]ЧТЭЦ-1 ДМ'!$R$257+'[5]ЧТЭЦ-1 ДМ'!$S$257+'[5]ЧТЭЦ-1 ДМ'!$T$257)/('[5]ЧТЭЦ-1 ДМ'!$N$22+'[5]ЧТЭЦ-1 ДМ'!$O$22+'[5]ЧТЭЦ-1 ДМ'!$P$22+'[5]ЧТЭЦ-1 ДМ'!$R$22+'[5]ЧТЭЦ-1 ДМ'!$S$22+'[5]ЧТЭЦ-1 ДМ'!$T$22)</f>
        <v>690.06629809423328</v>
      </c>
      <c r="F29" s="29">
        <f>'[16]2.2'!$G$181</f>
        <v>544.79293264084436</v>
      </c>
      <c r="G29" s="29">
        <f>'[16]2.1'!$G$170</f>
        <v>559.78122335895091</v>
      </c>
      <c r="H29" s="124">
        <f>'[16]2'!$G$170</f>
        <v>600.51050453321034</v>
      </c>
      <c r="I29" s="125"/>
    </row>
    <row r="30" spans="1:11" ht="25.5">
      <c r="A30" s="50" t="s">
        <v>142</v>
      </c>
      <c r="B30" s="37" t="s">
        <v>143</v>
      </c>
      <c r="C30" s="73" t="s">
        <v>326</v>
      </c>
      <c r="D30" s="29">
        <f>'[7]Утв. тарифы на ЭЭ и ЭМ'!$F$13</f>
        <v>659445.51</v>
      </c>
      <c r="E30" s="29">
        <f>'[7]Утв. тарифы на ЭЭ и ЭМ'!$G$13</f>
        <v>685824.78</v>
      </c>
      <c r="F30" s="29">
        <f>E30</f>
        <v>685824.78</v>
      </c>
      <c r="G30" s="29">
        <f>'[16]0.1'!$H$21</f>
        <v>715969.07358623075</v>
      </c>
      <c r="H30" s="124">
        <f>'[16]0.1'!$L$21</f>
        <v>746001.31844447821</v>
      </c>
      <c r="I30" s="125"/>
      <c r="K30" s="64" t="b">
        <f>ROUND([9]Лист1!$E$34,1)=ROUND(H30,1)</f>
        <v>1</v>
      </c>
    </row>
    <row r="31" spans="1:11" ht="27.75" customHeight="1">
      <c r="A31" s="50" t="s">
        <v>144</v>
      </c>
      <c r="B31" s="37" t="s">
        <v>156</v>
      </c>
      <c r="C31" s="36" t="s">
        <v>323</v>
      </c>
      <c r="D31" s="44"/>
      <c r="E31" s="44"/>
      <c r="F31" s="44"/>
      <c r="G31" s="44"/>
      <c r="H31" s="44"/>
      <c r="I31" s="44"/>
    </row>
    <row r="32" spans="1:11" ht="26.25" customHeight="1">
      <c r="A32" s="50" t="s">
        <v>145</v>
      </c>
      <c r="B32" s="46" t="s">
        <v>41</v>
      </c>
      <c r="C32" s="36" t="s">
        <v>323</v>
      </c>
      <c r="D32" s="29">
        <f>'[11]Утв. тарифы на ТЭ и ТН'!$P$8</f>
        <v>641.62</v>
      </c>
      <c r="E32" s="29">
        <f>'[11]Утв. тарифы на ТЭ и ТН'!$Q$8</f>
        <v>641.62</v>
      </c>
      <c r="F32" s="29">
        <v>641.62</v>
      </c>
      <c r="G32" s="29">
        <v>860.36</v>
      </c>
      <c r="H32" s="124">
        <f>'[12]6.1. ЧО'!$O$24</f>
        <v>908.60730740006375</v>
      </c>
      <c r="I32" s="126"/>
    </row>
    <row r="33" spans="1:11" ht="12.75" customHeight="1">
      <c r="A33" s="50" t="s">
        <v>146</v>
      </c>
      <c r="B33" s="46" t="s">
        <v>42</v>
      </c>
      <c r="C33" s="36" t="s">
        <v>323</v>
      </c>
      <c r="D33" s="44"/>
      <c r="E33" s="44"/>
      <c r="F33" s="44"/>
      <c r="G33" s="44"/>
      <c r="H33" s="44"/>
      <c r="I33" s="44"/>
      <c r="K33" s="44"/>
    </row>
    <row r="34" spans="1:11" ht="12.75" customHeight="1">
      <c r="A34" s="50"/>
      <c r="B34" s="38" t="s">
        <v>43</v>
      </c>
      <c r="C34" s="36" t="s">
        <v>323</v>
      </c>
      <c r="D34" s="44"/>
      <c r="E34" s="44"/>
      <c r="F34" s="44"/>
      <c r="G34" s="44"/>
      <c r="H34" s="44"/>
      <c r="I34" s="44"/>
    </row>
    <row r="35" spans="1:11" ht="12.75" customHeight="1">
      <c r="A35" s="50"/>
      <c r="B35" s="38" t="s">
        <v>44</v>
      </c>
      <c r="C35" s="36" t="s">
        <v>323</v>
      </c>
      <c r="D35" s="29">
        <f>'[11]Утв. тарифы на ТЭ и ТН'!P13</f>
        <v>701.48</v>
      </c>
      <c r="E35" s="29">
        <f>'[11]Утв. тарифы на ТЭ и ТН'!Q13</f>
        <v>701.48</v>
      </c>
      <c r="F35" s="44"/>
      <c r="G35" s="44"/>
      <c r="H35" s="44"/>
      <c r="I35" s="44"/>
    </row>
    <row r="36" spans="1:11" ht="12.75" customHeight="1">
      <c r="A36" s="50"/>
      <c r="B36" s="38" t="s">
        <v>45</v>
      </c>
      <c r="C36" s="36" t="s">
        <v>323</v>
      </c>
      <c r="D36" s="44"/>
      <c r="E36" s="44"/>
      <c r="F36" s="44"/>
      <c r="G36" s="44"/>
      <c r="H36" s="44"/>
      <c r="I36" s="44"/>
    </row>
    <row r="37" spans="1:11" ht="12.75" customHeight="1">
      <c r="A37" s="50"/>
      <c r="B37" s="38" t="s">
        <v>46</v>
      </c>
      <c r="C37" s="36" t="s">
        <v>323</v>
      </c>
      <c r="D37" s="44"/>
      <c r="E37" s="44"/>
      <c r="F37" s="44"/>
      <c r="G37" s="44"/>
      <c r="H37" s="44"/>
      <c r="I37" s="44"/>
    </row>
    <row r="38" spans="1:11" ht="12.75" customHeight="1">
      <c r="A38" s="50" t="s">
        <v>147</v>
      </c>
      <c r="B38" s="46" t="s">
        <v>47</v>
      </c>
      <c r="C38" s="36" t="s">
        <v>323</v>
      </c>
      <c r="D38" s="44"/>
      <c r="E38" s="44"/>
      <c r="F38" s="44"/>
      <c r="G38" s="44"/>
      <c r="H38" s="44"/>
      <c r="I38" s="44"/>
    </row>
    <row r="39" spans="1:11" ht="12.75" customHeight="1">
      <c r="A39" s="50" t="s">
        <v>148</v>
      </c>
      <c r="B39" s="37" t="s">
        <v>48</v>
      </c>
      <c r="C39" s="36" t="s">
        <v>29</v>
      </c>
      <c r="D39" s="44"/>
      <c r="E39" s="44"/>
      <c r="F39" s="44"/>
      <c r="G39" s="44"/>
      <c r="H39" s="44"/>
      <c r="I39" s="44"/>
    </row>
    <row r="40" spans="1:11" ht="25.5" customHeight="1">
      <c r="A40" s="50" t="s">
        <v>149</v>
      </c>
      <c r="B40" s="38" t="s">
        <v>49</v>
      </c>
      <c r="C40" s="50" t="s">
        <v>324</v>
      </c>
      <c r="D40" s="44"/>
      <c r="E40" s="44"/>
      <c r="F40" s="44"/>
      <c r="G40" s="44"/>
      <c r="H40" s="44"/>
      <c r="I40" s="44"/>
    </row>
    <row r="41" spans="1:11" ht="12.75" customHeight="1">
      <c r="A41" s="50" t="s">
        <v>150</v>
      </c>
      <c r="B41" s="46" t="s">
        <v>50</v>
      </c>
      <c r="C41" s="36" t="s">
        <v>323</v>
      </c>
      <c r="D41" s="44"/>
      <c r="E41" s="44"/>
      <c r="F41" s="44"/>
      <c r="G41" s="44"/>
      <c r="H41" s="44"/>
      <c r="I41" s="44"/>
    </row>
    <row r="42" spans="1:11" ht="25.5">
      <c r="A42" s="50" t="s">
        <v>151</v>
      </c>
      <c r="B42" s="37" t="s">
        <v>51</v>
      </c>
      <c r="C42" s="73" t="s">
        <v>327</v>
      </c>
      <c r="D42" s="44"/>
      <c r="E42" s="44"/>
      <c r="F42" s="44"/>
      <c r="G42" s="44"/>
      <c r="H42" s="44"/>
      <c r="I42" s="44"/>
    </row>
    <row r="43" spans="1:11" ht="25.5">
      <c r="A43" s="50"/>
      <c r="B43" s="38" t="s">
        <v>52</v>
      </c>
      <c r="C43" s="73" t="s">
        <v>327</v>
      </c>
      <c r="D43" s="29">
        <f>'[11]Утв. тарифы на ТЭ и ТН'!P23</f>
        <v>35.270000000000003</v>
      </c>
      <c r="E43" s="29">
        <f>'[11]Утв. тарифы на ТЭ и ТН'!Q23</f>
        <v>35.270000000000003</v>
      </c>
      <c r="F43" s="29">
        <f>'[11]Утв. тарифы на ТЭ и ТН'!R23</f>
        <v>31.74</v>
      </c>
      <c r="G43" s="29">
        <f>'[11]Утв. тарифы на ТЭ и ТН'!S23</f>
        <v>31.74</v>
      </c>
      <c r="H43" s="124">
        <f>[12]Заявление!$F$4</f>
        <v>70.532130714247032</v>
      </c>
      <c r="I43" s="126"/>
    </row>
    <row r="44" spans="1:11" ht="25.5">
      <c r="A44" s="50"/>
      <c r="B44" s="38" t="s">
        <v>53</v>
      </c>
      <c r="C44" s="73" t="s">
        <v>327</v>
      </c>
      <c r="D44" s="29">
        <f>'[11]Утв. тарифы на ТЭ и ТН'!P32</f>
        <v>37.39</v>
      </c>
      <c r="E44" s="29">
        <f>'[11]Утв. тарифы на ТЭ и ТН'!Q32</f>
        <v>37.39</v>
      </c>
      <c r="F44" s="44"/>
      <c r="G44" s="44"/>
      <c r="H44" s="44"/>
      <c r="I44" s="44"/>
    </row>
    <row r="45" spans="1:11">
      <c r="A45" s="8"/>
      <c r="B45" s="33"/>
      <c r="C45" s="32"/>
      <c r="D45" s="33"/>
      <c r="E45" s="33"/>
      <c r="F45" s="33"/>
      <c r="G45" s="33"/>
      <c r="H45" s="33"/>
      <c r="I45" s="33"/>
    </row>
    <row r="46" spans="1:11">
      <c r="A46" s="119" t="s">
        <v>152</v>
      </c>
      <c r="B46" s="119"/>
      <c r="C46" s="119"/>
      <c r="D46" s="119"/>
      <c r="E46" s="119"/>
      <c r="F46" s="119"/>
      <c r="G46" s="119"/>
      <c r="H46" s="119"/>
      <c r="I46" s="119"/>
    </row>
    <row r="47" spans="1:11">
      <c r="A47" s="119" t="s">
        <v>154</v>
      </c>
      <c r="B47" s="119"/>
      <c r="C47" s="119"/>
      <c r="D47" s="119"/>
      <c r="E47" s="119"/>
      <c r="F47" s="119"/>
      <c r="G47" s="119"/>
      <c r="H47" s="119"/>
      <c r="I47" s="119"/>
    </row>
    <row r="48" spans="1:11">
      <c r="A48" s="119" t="s">
        <v>159</v>
      </c>
      <c r="B48" s="119"/>
      <c r="C48" s="119"/>
      <c r="D48" s="119"/>
      <c r="E48" s="119"/>
      <c r="F48" s="119"/>
      <c r="G48" s="119"/>
      <c r="H48" s="119"/>
      <c r="I48" s="119"/>
    </row>
    <row r="49" spans="1:9">
      <c r="A49" s="119" t="s">
        <v>160</v>
      </c>
      <c r="B49" s="119"/>
      <c r="C49" s="119"/>
      <c r="D49" s="119"/>
      <c r="E49" s="119"/>
      <c r="F49" s="119"/>
      <c r="G49" s="119"/>
      <c r="H49" s="119"/>
      <c r="I49" s="119"/>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43" priority="3" operator="containsText" text="ложь">
      <formula>NOT(ISERROR(SEARCH("ложь",K28)))</formula>
    </cfRule>
    <cfRule type="containsText" dxfId="42" priority="4" operator="containsText" text="истина">
      <formula>NOT(ISERROR(SEARCH("истина",K28)))</formula>
    </cfRule>
  </conditionalFormatting>
  <conditionalFormatting sqref="K30">
    <cfRule type="containsText" dxfId="41" priority="1" operator="containsText" text="ложь">
      <formula>NOT(ISERROR(SEARCH("ложь",K30)))</formula>
    </cfRule>
    <cfRule type="containsText" dxfId="4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32</vt:i4>
      </vt:variant>
    </vt:vector>
  </HeadingPairs>
  <TitlesOfParts>
    <vt:vector size="67"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Skiba Vitaliya</cp:lastModifiedBy>
  <cp:lastPrinted>2015-08-31T09:46:36Z</cp:lastPrinted>
  <dcterms:created xsi:type="dcterms:W3CDTF">2013-08-21T10:15:04Z</dcterms:created>
  <dcterms:modified xsi:type="dcterms:W3CDTF">2019-05-27T06:23:50Z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