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4\РД\"/>
    </mc:Choice>
  </mc:AlternateContent>
  <bookViews>
    <workbookView xWindow="25080" yWindow="-120" windowWidth="25440" windowHeight="15990" tabRatio="942"/>
  </bookViews>
  <sheets>
    <sheet name="Титульный" sheetId="58" r:id="rId1"/>
    <sheet name="Свод" sheetId="4" r:id="rId2"/>
    <sheet name="Информация об организации" sheetId="3" r:id="rId3"/>
    <sheet name="ЧТЭЦ-1 ДМ_П4" sheetId="71" r:id="rId4"/>
    <sheet name="ЧТЭЦ-1 ДМ_П5" sheetId="72" r:id="rId5"/>
    <sheet name="ЧТЭЦ-1 НМ_П4" sheetId="79" r:id="rId6"/>
    <sheet name="ЧТЭЦ-1 НМ_П5" sheetId="80" r:id="rId7"/>
    <sheet name="ЧТЭЦ-1 ТГ-12_П4" sheetId="93" r:id="rId8"/>
    <sheet name="ЧТЭЦ-1 ТГ-12_П5" sheetId="94" r:id="rId9"/>
    <sheet name="ЧТЭЦ-2_П4" sheetId="73" r:id="rId10"/>
    <sheet name="ЧТЭЦ-2_П5" sheetId="74" r:id="rId11"/>
    <sheet name="ЧТЭЦ-3 ДМ_П4" sheetId="95" r:id="rId12"/>
    <sheet name="ЧТЭЦ-3 ДМ_П5" sheetId="96" r:id="rId13"/>
    <sheet name="ЧТЭЦ-3 НМ_П4" sheetId="81" r:id="rId14"/>
    <sheet name="ЧТЭЦ-3 НМ_П5" sheetId="82" r:id="rId15"/>
    <sheet name="ЧТЭЦ-4 Б1_П4" sheetId="87" r:id="rId16"/>
    <sheet name="ЧТЭЦ-4 Б1_П5" sheetId="88" r:id="rId17"/>
    <sheet name="ЧТЭЦ-4 Б2_П4" sheetId="89" r:id="rId18"/>
    <sheet name="ЧТЭЦ-4 Б2_П5" sheetId="90" r:id="rId19"/>
    <sheet name="ЧТЭЦ-4 Б3_П4" sheetId="91" r:id="rId20"/>
    <sheet name="ЧТЭЦ-4 Б3_П5" sheetId="92" r:id="rId21"/>
    <sheet name="ТТЭЦ-1 ДМ_П4" sheetId="61" r:id="rId22"/>
    <sheet name="ТТЭЦ-1 ДМ_П5" sheetId="62" r:id="rId23"/>
    <sheet name="ТТЭЦ-1 НМ_П4" sheetId="63" r:id="rId24"/>
    <sheet name="ТТЭЦ-1 НМ_П5" sheetId="64" r:id="rId25"/>
    <sheet name="ТТЭЦ-2_П4" sheetId="59" r:id="rId26"/>
    <sheet name="ТТЭЦ-2_П5" sheetId="60" r:id="rId27"/>
    <sheet name="НГРЭС Б1_П4" sheetId="65" r:id="rId28"/>
    <sheet name="НГРЭС Б1_П5" sheetId="66" r:id="rId29"/>
    <sheet name="НГРЭС Б2_П4" sheetId="67" r:id="rId30"/>
    <sheet name="НГРЭС Б2_П5" sheetId="68" r:id="rId31"/>
    <sheet name="НГРЭС Б3_П4" sheetId="69" r:id="rId32"/>
    <sheet name="НГРЭС Б3_П5" sheetId="70"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7">'НГРЭС Б1_П4'!$A$1:$F$197</definedName>
    <definedName name="_xlnm.Print_Area" localSheetId="28">'НГРЭС Б1_П5'!$A$1:$I$49</definedName>
    <definedName name="_xlnm.Print_Area" localSheetId="29">'НГРЭС Б2_П4'!$A$1:$F$197</definedName>
    <definedName name="_xlnm.Print_Area" localSheetId="30">'НГРЭС Б2_П5'!$A$1:$I$49</definedName>
    <definedName name="_xlnm.Print_Area" localSheetId="31">'НГРЭС Б3_П4'!$A$1:$F$197</definedName>
    <definedName name="_xlnm.Print_Area" localSheetId="32">'НГРЭС Б3_П5'!$A$1:$I$49</definedName>
    <definedName name="_xlnm.Print_Area" localSheetId="21">'ТТЭЦ-1 ДМ_П4'!$A$1:$F$197</definedName>
    <definedName name="_xlnm.Print_Area" localSheetId="22">'ТТЭЦ-1 ДМ_П5'!$A$1:$I$49</definedName>
    <definedName name="_xlnm.Print_Area" localSheetId="23">'ТТЭЦ-1 НМ_П4'!$A$1:$F$197</definedName>
    <definedName name="_xlnm.Print_Area" localSheetId="24">'ТТЭЦ-1 НМ_П5'!$A$1:$I$49</definedName>
    <definedName name="_xlnm.Print_Area" localSheetId="25">'ТТЭЦ-2_П4'!$A$1:$F$197</definedName>
    <definedName name="_xlnm.Print_Area" localSheetId="26">'ТТЭЦ-2_П5'!$A$1:$I$49</definedName>
    <definedName name="_xlnm.Print_Area" localSheetId="3">'ЧТЭЦ-1 ДМ_П4'!$A$1:$F$197</definedName>
    <definedName name="_xlnm.Print_Area" localSheetId="4">'ЧТЭЦ-1 ДМ_П5'!$A$1:$I$49</definedName>
    <definedName name="_xlnm.Print_Area" localSheetId="5">'ЧТЭЦ-1 НМ_П4'!$A$1:$F$197</definedName>
    <definedName name="_xlnm.Print_Area" localSheetId="6">'ЧТЭЦ-1 НМ_П5'!$A$1:$I$49</definedName>
    <definedName name="_xlnm.Print_Area" localSheetId="7">'ЧТЭЦ-1 ТГ-12_П4'!$A$1:$F$197</definedName>
    <definedName name="_xlnm.Print_Area" localSheetId="8">'ЧТЭЦ-1 ТГ-12_П5'!$A$1:$I$49</definedName>
    <definedName name="_xlnm.Print_Area" localSheetId="9">'ЧТЭЦ-2_П4'!$A$1:$F$197</definedName>
    <definedName name="_xlnm.Print_Area" localSheetId="10">'ЧТЭЦ-2_П5'!$A$1:$I$49</definedName>
    <definedName name="_xlnm.Print_Area" localSheetId="11">'ЧТЭЦ-3 ДМ_П4'!$A$1:$F$197</definedName>
    <definedName name="_xlnm.Print_Area" localSheetId="12">'ЧТЭЦ-3 ДМ_П5'!$A$1:$I$49</definedName>
    <definedName name="_xlnm.Print_Area" localSheetId="13">'ЧТЭЦ-3 НМ_П4'!$A$1:$F$197</definedName>
    <definedName name="_xlnm.Print_Area" localSheetId="14">'ЧТЭЦ-3 НМ_П5'!$A$1:$I$49</definedName>
    <definedName name="_xlnm.Print_Area" localSheetId="15">'ЧТЭЦ-4 Б1_П4'!$A$1:$F$197</definedName>
    <definedName name="_xlnm.Print_Area" localSheetId="16">'ЧТЭЦ-4 Б1_П5'!$A$1:$I$49</definedName>
    <definedName name="_xlnm.Print_Area" localSheetId="17">'ЧТЭЦ-4 Б2_П4'!$A$1:$F$197</definedName>
    <definedName name="_xlnm.Print_Area" localSheetId="18">'ЧТЭЦ-4 Б2_П5'!$A$1:$I$49</definedName>
    <definedName name="_xlnm.Print_Area" localSheetId="19">'ЧТЭЦ-4 Б3_П4'!$A$1:$F$197</definedName>
    <definedName name="_xlnm.Print_Area" localSheetId="20">'ЧТЭЦ-4 Б3_П5'!$A$1:$I$49</definedName>
    <definedName name="р">P5_SCOPE_PER_PRT,P6_SCOPE_PER_PRT,P7_SCOPE_PER_PRT,P8_SCOPE_PER_PRT</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68" l="1"/>
  <c r="K28" i="94"/>
  <c r="K28" i="68" l="1"/>
  <c r="K28" i="62"/>
  <c r="K28" i="88"/>
  <c r="K30" i="96"/>
  <c r="K28" i="96"/>
  <c r="K30" i="80"/>
  <c r="E142" i="95"/>
  <c r="A5" i="96"/>
  <c r="D8" i="96"/>
  <c r="F8" i="96"/>
  <c r="H8" i="96"/>
  <c r="D28" i="96"/>
  <c r="E28" i="96"/>
  <c r="F28" i="96"/>
  <c r="G28" i="96"/>
  <c r="H28" i="96"/>
  <c r="D29" i="96"/>
  <c r="E29" i="96"/>
  <c r="F29" i="96"/>
  <c r="G29" i="96"/>
  <c r="H29" i="96"/>
  <c r="D30" i="96"/>
  <c r="E30" i="96"/>
  <c r="F30" i="96"/>
  <c r="G30" i="96"/>
  <c r="H30" i="96"/>
  <c r="D32" i="96"/>
  <c r="E32" i="96"/>
  <c r="F32" i="96"/>
  <c r="G32" i="96"/>
  <c r="H32" i="96"/>
  <c r="I32" i="96"/>
  <c r="D43" i="96"/>
  <c r="E43" i="96"/>
  <c r="F43" i="96"/>
  <c r="G43" i="96"/>
  <c r="H43" i="96"/>
  <c r="A5" i="95"/>
  <c r="D8" i="95"/>
  <c r="E8" i="95"/>
  <c r="F8" i="95"/>
  <c r="D139" i="95"/>
  <c r="E139" i="95"/>
  <c r="F139" i="95"/>
  <c r="D140" i="95"/>
  <c r="E140" i="95"/>
  <c r="F140" i="95"/>
  <c r="D141" i="95"/>
  <c r="E141" i="95"/>
  <c r="F141" i="95"/>
  <c r="D142" i="95"/>
  <c r="F142" i="95"/>
  <c r="D143" i="95"/>
  <c r="E143" i="95"/>
  <c r="F143" i="95"/>
  <c r="D144" i="95"/>
  <c r="E144" i="95"/>
  <c r="F144" i="95"/>
  <c r="E145" i="95"/>
  <c r="F145" i="95"/>
  <c r="E147" i="95"/>
  <c r="F147" i="95"/>
  <c r="E148" i="95"/>
  <c r="F148" i="95"/>
  <c r="D150" i="95"/>
  <c r="E150" i="95"/>
  <c r="F150" i="95"/>
  <c r="D152" i="95"/>
  <c r="E152" i="95"/>
  <c r="F152" i="95"/>
  <c r="D153" i="95"/>
  <c r="E153" i="95"/>
  <c r="F153" i="95"/>
  <c r="D154" i="95"/>
  <c r="E154" i="95"/>
  <c r="F154" i="95"/>
  <c r="D155" i="95"/>
  <c r="E155" i="95"/>
  <c r="F155" i="95"/>
  <c r="D162" i="95"/>
  <c r="D164" i="95"/>
  <c r="D165" i="95"/>
  <c r="D166" i="95"/>
  <c r="D167" i="95"/>
  <c r="D182" i="95"/>
  <c r="D183" i="95"/>
  <c r="H29" i="94"/>
  <c r="F155" i="93"/>
  <c r="F153" i="93"/>
  <c r="H28" i="94"/>
  <c r="F154" i="93"/>
  <c r="F152" i="93"/>
  <c r="F150" i="93"/>
  <c r="F148" i="93"/>
  <c r="F147" i="93"/>
  <c r="F145" i="93"/>
  <c r="F144" i="93"/>
  <c r="F143" i="93"/>
  <c r="F142" i="93"/>
  <c r="F141" i="93"/>
  <c r="F140" i="93"/>
  <c r="F139" i="93"/>
  <c r="H29" i="80"/>
  <c r="G29" i="80"/>
  <c r="F29" i="80"/>
  <c r="F155" i="79"/>
  <c r="E155" i="79"/>
  <c r="F153" i="79"/>
  <c r="E153" i="79"/>
  <c r="H30" i="80"/>
  <c r="H28" i="80"/>
  <c r="K28" i="80" s="1"/>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92"/>
  <c r="G29" i="92"/>
  <c r="F29" i="92"/>
  <c r="F155" i="91"/>
  <c r="E155" i="91"/>
  <c r="F153" i="91"/>
  <c r="E153" i="91"/>
  <c r="H30" i="92"/>
  <c r="K30" i="92" s="1"/>
  <c r="H28" i="92"/>
  <c r="K28" i="92" s="1"/>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90"/>
  <c r="G29" i="90"/>
  <c r="F29" i="90"/>
  <c r="F155" i="89"/>
  <c r="E155" i="89"/>
  <c r="F153" i="89"/>
  <c r="E153" i="89"/>
  <c r="H28" i="90"/>
  <c r="K28" i="90" s="1"/>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8"/>
  <c r="G29" i="88"/>
  <c r="F29" i="88"/>
  <c r="F155" i="87"/>
  <c r="E155" i="87"/>
  <c r="F153" i="87"/>
  <c r="E153" i="87"/>
  <c r="H28" i="88"/>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60"/>
  <c r="G29" i="60"/>
  <c r="F29" i="60"/>
  <c r="F155" i="59"/>
  <c r="E155" i="59"/>
  <c r="F153" i="59"/>
  <c r="E153" i="59"/>
  <c r="H30" i="60"/>
  <c r="K30" i="60" s="1"/>
  <c r="H28" i="60"/>
  <c r="K28" i="60" s="1"/>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H29" i="70"/>
  <c r="G29" i="70"/>
  <c r="F29" i="70"/>
  <c r="F155" i="69"/>
  <c r="E155" i="69"/>
  <c r="F153" i="69"/>
  <c r="E153" i="69"/>
  <c r="H28" i="70"/>
  <c r="K28" i="70" s="1"/>
  <c r="F154" i="69"/>
  <c r="E154" i="69"/>
  <c r="F152" i="69"/>
  <c r="E152" i="69"/>
  <c r="F150" i="69"/>
  <c r="E150" i="69"/>
  <c r="F148" i="69"/>
  <c r="E148" i="69"/>
  <c r="F147" i="69"/>
  <c r="E147" i="69"/>
  <c r="F145" i="69"/>
  <c r="E145" i="69"/>
  <c r="F144" i="69"/>
  <c r="E144" i="69"/>
  <c r="F143" i="69"/>
  <c r="E143" i="69"/>
  <c r="F142" i="69"/>
  <c r="E142" i="69"/>
  <c r="F141" i="69"/>
  <c r="E141" i="69"/>
  <c r="F140" i="69"/>
  <c r="E140" i="69"/>
  <c r="F139" i="69"/>
  <c r="E139" i="69"/>
  <c r="H29" i="64"/>
  <c r="G29" i="64"/>
  <c r="F29" i="64"/>
  <c r="F155" i="63"/>
  <c r="E155" i="63"/>
  <c r="F153" i="63"/>
  <c r="E153" i="63"/>
  <c r="H30" i="64"/>
  <c r="K30" i="64" s="1"/>
  <c r="H28" i="64"/>
  <c r="K28" i="64" s="1"/>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H29" i="82"/>
  <c r="G29" i="82"/>
  <c r="F29" i="82"/>
  <c r="F155" i="81"/>
  <c r="E155" i="81"/>
  <c r="F153" i="81"/>
  <c r="E153" i="81"/>
  <c r="H30" i="82"/>
  <c r="K30" i="82" s="1"/>
  <c r="H28" i="82"/>
  <c r="K28" i="82" s="1"/>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H29" i="68"/>
  <c r="G29" i="68"/>
  <c r="F29" i="68"/>
  <c r="F155" i="67"/>
  <c r="E155" i="67"/>
  <c r="F153" i="67"/>
  <c r="E153" i="67"/>
  <c r="H30" i="68"/>
  <c r="H28" i="68"/>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H29" i="74"/>
  <c r="G29" i="74"/>
  <c r="F29" i="74"/>
  <c r="F155" i="73"/>
  <c r="E155" i="73"/>
  <c r="F153" i="73"/>
  <c r="E153" i="73"/>
  <c r="H30" i="74"/>
  <c r="K30" i="74" s="1"/>
  <c r="H28" i="74"/>
  <c r="K28" i="74" s="1"/>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62"/>
  <c r="G29" i="62"/>
  <c r="F29" i="62"/>
  <c r="F155" i="61"/>
  <c r="E155" i="61"/>
  <c r="F153" i="61"/>
  <c r="E153" i="61"/>
  <c r="H30" i="62"/>
  <c r="K30" i="62" s="1"/>
  <c r="H28" i="62"/>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66"/>
  <c r="G29" i="66"/>
  <c r="F29" i="66"/>
  <c r="F155" i="65"/>
  <c r="E155" i="65"/>
  <c r="F153" i="65"/>
  <c r="E153" i="65"/>
  <c r="H30" i="66"/>
  <c r="K30" i="66" s="1"/>
  <c r="H28" i="66"/>
  <c r="K28" i="66" s="1"/>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H32" i="80" l="1"/>
  <c r="H43" i="80"/>
  <c r="G29" i="72"/>
  <c r="F29" i="72"/>
  <c r="E155" i="71"/>
  <c r="E154" i="71"/>
  <c r="E153" i="71"/>
  <c r="E152" i="71"/>
  <c r="E150" i="71"/>
  <c r="E148" i="71"/>
  <c r="E147" i="71"/>
  <c r="E145" i="71"/>
  <c r="E144" i="71"/>
  <c r="E143" i="71"/>
  <c r="E142" i="71"/>
  <c r="E141" i="71"/>
  <c r="E139" i="71"/>
  <c r="E140" i="71"/>
  <c r="D182" i="79" l="1"/>
  <c r="D183" i="71"/>
  <c r="D183" i="79" s="1"/>
  <c r="A5" i="94" l="1"/>
  <c r="A5" i="93" l="1"/>
  <c r="I32" i="94"/>
  <c r="H8" i="94"/>
  <c r="F8" i="94"/>
  <c r="D8" i="94"/>
  <c r="D183" i="93"/>
  <c r="D182" i="93"/>
  <c r="F8" i="93"/>
  <c r="E8" i="93"/>
  <c r="D8" i="93"/>
  <c r="G28" i="70" l="1"/>
  <c r="F28" i="70"/>
  <c r="E28" i="70"/>
  <c r="D28" i="70"/>
  <c r="G30" i="68"/>
  <c r="F30" i="68"/>
  <c r="G28" i="68"/>
  <c r="F28" i="68"/>
  <c r="E28" i="68"/>
  <c r="D28" i="68"/>
  <c r="G30" i="66"/>
  <c r="F30" i="66"/>
  <c r="G28" i="66"/>
  <c r="F28" i="66"/>
  <c r="E30" i="66"/>
  <c r="E28" i="66"/>
  <c r="D28" i="66"/>
  <c r="D30" i="66"/>
  <c r="G30" i="60"/>
  <c r="F30" i="60"/>
  <c r="G28" i="60"/>
  <c r="F28" i="60"/>
  <c r="E30" i="60"/>
  <c r="E28" i="60"/>
  <c r="D30" i="60"/>
  <c r="D28" i="60"/>
  <c r="H43" i="60"/>
  <c r="G43" i="60"/>
  <c r="F43" i="60"/>
  <c r="E43" i="60"/>
  <c r="D43" i="60"/>
  <c r="G30" i="64"/>
  <c r="F30" i="64"/>
  <c r="G28" i="64"/>
  <c r="F28" i="64"/>
  <c r="E28" i="64"/>
  <c r="D28" i="64"/>
  <c r="E30" i="64"/>
  <c r="D30" i="64"/>
  <c r="H32" i="62"/>
  <c r="H43" i="62"/>
  <c r="G43" i="72"/>
  <c r="F43" i="72"/>
  <c r="E43" i="72"/>
  <c r="D43" i="72"/>
  <c r="E43" i="62"/>
  <c r="D43" i="62"/>
  <c r="G43" i="62"/>
  <c r="F43" i="62"/>
  <c r="G32" i="62"/>
  <c r="F32" i="62"/>
  <c r="E32" i="62"/>
  <c r="D32" i="62"/>
  <c r="G30" i="62"/>
  <c r="F30" i="62"/>
  <c r="G28" i="62"/>
  <c r="F28" i="62"/>
  <c r="E28" i="62"/>
  <c r="E30" i="62"/>
  <c r="D30" i="62"/>
  <c r="D28" i="62"/>
  <c r="G30" i="92"/>
  <c r="F30" i="92"/>
  <c r="G28" i="92"/>
  <c r="F28" i="92"/>
  <c r="E30" i="92"/>
  <c r="D30" i="92"/>
  <c r="E28" i="92"/>
  <c r="D28" i="92"/>
  <c r="G28" i="90"/>
  <c r="F28" i="90"/>
  <c r="E28" i="90"/>
  <c r="D28" i="90"/>
  <c r="G28" i="88"/>
  <c r="F28" i="88"/>
  <c r="E28" i="88"/>
  <c r="D28" i="88"/>
  <c r="G30" i="82" l="1"/>
  <c r="F30" i="82"/>
  <c r="G28" i="82"/>
  <c r="F28" i="82"/>
  <c r="E28" i="82"/>
  <c r="D28" i="82"/>
  <c r="E30" i="82"/>
  <c r="D30" i="82"/>
  <c r="G30" i="74"/>
  <c r="F30" i="74"/>
  <c r="G28" i="74"/>
  <c r="F28" i="74"/>
  <c r="G30" i="80"/>
  <c r="F30" i="80"/>
  <c r="G28" i="80"/>
  <c r="F28" i="80"/>
  <c r="G30" i="72"/>
  <c r="F30" i="72"/>
  <c r="G28" i="72"/>
  <c r="F28" i="72"/>
  <c r="E30" i="72"/>
  <c r="D30" i="72"/>
  <c r="E28" i="74" l="1"/>
  <c r="D28" i="74"/>
  <c r="E30" i="74"/>
  <c r="D30" i="74"/>
  <c r="E30" i="80"/>
  <c r="D30" i="80"/>
  <c r="E28" i="80"/>
  <c r="D28" i="80"/>
  <c r="H32" i="94"/>
  <c r="G32" i="72" l="1"/>
  <c r="F32" i="72"/>
  <c r="E32" i="72"/>
  <c r="D32" i="72"/>
  <c r="E28" i="72" l="1"/>
  <c r="D28" i="72"/>
  <c r="D140" i="81" l="1"/>
  <c r="D139" i="81"/>
  <c r="D140" i="73"/>
  <c r="D139" i="73"/>
  <c r="D140" i="69"/>
  <c r="D139" i="69"/>
  <c r="D140" i="67"/>
  <c r="D139" i="67"/>
  <c r="D140" i="59"/>
  <c r="D139" i="59"/>
  <c r="D140" i="91"/>
  <c r="D139" i="91"/>
  <c r="D140" i="89"/>
  <c r="D139" i="89"/>
  <c r="D140" i="87"/>
  <c r="D139" i="87"/>
  <c r="D140" i="71"/>
  <c r="D139" i="71"/>
  <c r="D140" i="79"/>
  <c r="D139" i="79"/>
  <c r="D140" i="61"/>
  <c r="D139" i="61"/>
  <c r="D140" i="63"/>
  <c r="D139" i="63"/>
  <c r="D140" i="65"/>
  <c r="D139" i="65"/>
  <c r="E29" i="70" l="1"/>
  <c r="D29" i="70"/>
  <c r="D155" i="69"/>
  <c r="D154" i="69"/>
  <c r="D153" i="69"/>
  <c r="D152" i="69"/>
  <c r="D150" i="69"/>
  <c r="D144" i="69"/>
  <c r="D143" i="69"/>
  <c r="D142" i="69"/>
  <c r="D141" i="69"/>
  <c r="E29" i="68"/>
  <c r="D29" i="68"/>
  <c r="D155" i="67"/>
  <c r="D154" i="67"/>
  <c r="D153" i="67"/>
  <c r="D152" i="67"/>
  <c r="D150" i="67"/>
  <c r="D144" i="67"/>
  <c r="D143" i="67"/>
  <c r="D142" i="67"/>
  <c r="D141" i="67"/>
  <c r="E29" i="66"/>
  <c r="D29" i="66"/>
  <c r="D155" i="65"/>
  <c r="D154" i="65"/>
  <c r="D153" i="65"/>
  <c r="D152" i="65"/>
  <c r="D150" i="65"/>
  <c r="D144" i="65"/>
  <c r="D143" i="65"/>
  <c r="D142" i="65"/>
  <c r="D141" i="65"/>
  <c r="E29" i="60"/>
  <c r="D29" i="60"/>
  <c r="D155" i="59"/>
  <c r="D154" i="59"/>
  <c r="D153" i="59"/>
  <c r="D152" i="59"/>
  <c r="D150" i="59"/>
  <c r="D144" i="59"/>
  <c r="D143" i="59"/>
  <c r="D142" i="59"/>
  <c r="D141" i="59"/>
  <c r="E29" i="64"/>
  <c r="D29" i="64"/>
  <c r="D155" i="63"/>
  <c r="D154" i="63"/>
  <c r="D153" i="63"/>
  <c r="D152" i="63"/>
  <c r="D150" i="63"/>
  <c r="D144" i="63"/>
  <c r="D143" i="63"/>
  <c r="D142" i="63"/>
  <c r="D141" i="63"/>
  <c r="E29" i="62"/>
  <c r="D29" i="62"/>
  <c r="D155" i="61"/>
  <c r="D154" i="61"/>
  <c r="D153" i="61"/>
  <c r="D152" i="61"/>
  <c r="D150" i="61"/>
  <c r="D144" i="61"/>
  <c r="D143" i="61"/>
  <c r="D142" i="61"/>
  <c r="D141" i="61"/>
  <c r="E29" i="92"/>
  <c r="D29" i="92"/>
  <c r="D155" i="91"/>
  <c r="D154" i="91"/>
  <c r="D153" i="91"/>
  <c r="D152" i="91"/>
  <c r="D150" i="91"/>
  <c r="D144" i="91"/>
  <c r="D143" i="91"/>
  <c r="D142" i="91"/>
  <c r="D141" i="91"/>
  <c r="E29" i="90"/>
  <c r="D29" i="90"/>
  <c r="D155" i="89"/>
  <c r="D154" i="89"/>
  <c r="D153" i="89"/>
  <c r="D152" i="89"/>
  <c r="D150" i="89"/>
  <c r="D144" i="89"/>
  <c r="D143" i="89"/>
  <c r="D142" i="89"/>
  <c r="D141" i="89"/>
  <c r="E29" i="88"/>
  <c r="D29" i="88"/>
  <c r="D155" i="87"/>
  <c r="D154" i="87"/>
  <c r="D153" i="87"/>
  <c r="D152" i="87"/>
  <c r="D150" i="87"/>
  <c r="D144" i="87"/>
  <c r="D143" i="87"/>
  <c r="D142" i="87"/>
  <c r="D141" i="87"/>
  <c r="E29" i="82"/>
  <c r="D29" i="82"/>
  <c r="D155" i="81"/>
  <c r="D154" i="81"/>
  <c r="D153" i="81"/>
  <c r="D152" i="81"/>
  <c r="D150" i="81"/>
  <c r="D144" i="81"/>
  <c r="D143" i="81"/>
  <c r="D142" i="81"/>
  <c r="D141" i="81"/>
  <c r="E29" i="74"/>
  <c r="D29" i="74"/>
  <c r="D155" i="73"/>
  <c r="D154" i="73"/>
  <c r="D153" i="73"/>
  <c r="D152" i="73"/>
  <c r="D150" i="73"/>
  <c r="D144" i="73"/>
  <c r="D143" i="73"/>
  <c r="D142" i="73"/>
  <c r="D141" i="73"/>
  <c r="E29" i="80"/>
  <c r="D29" i="80"/>
  <c r="D155" i="79"/>
  <c r="D154" i="79"/>
  <c r="D153" i="79"/>
  <c r="D152" i="79"/>
  <c r="D150" i="79"/>
  <c r="D144" i="79"/>
  <c r="D143" i="79"/>
  <c r="D142" i="79"/>
  <c r="D141" i="79"/>
  <c r="E29" i="72"/>
  <c r="D29" i="72"/>
  <c r="D155" i="71"/>
  <c r="D154" i="71"/>
  <c r="D153" i="71"/>
  <c r="D152" i="71"/>
  <c r="D150" i="71"/>
  <c r="D144" i="71"/>
  <c r="D143" i="71"/>
  <c r="D142" i="71"/>
  <c r="D141" i="71"/>
  <c r="D167" i="65" l="1"/>
  <c r="D167" i="59"/>
  <c r="D166" i="59"/>
  <c r="D165" i="59"/>
  <c r="D164" i="59"/>
  <c r="D162" i="59"/>
  <c r="D166" i="63"/>
  <c r="D165" i="63"/>
  <c r="D164" i="63"/>
  <c r="D162" i="63"/>
  <c r="D167" i="61"/>
  <c r="D166" i="61"/>
  <c r="D165" i="61"/>
  <c r="D164" i="61"/>
  <c r="D162" i="61"/>
  <c r="D167" i="87"/>
  <c r="D166" i="81"/>
  <c r="D165" i="81"/>
  <c r="D164" i="81"/>
  <c r="D162" i="81"/>
  <c r="D167" i="73"/>
  <c r="D166" i="73"/>
  <c r="D165" i="73"/>
  <c r="D164" i="73"/>
  <c r="D162" i="73"/>
  <c r="D166" i="79"/>
  <c r="D165" i="79"/>
  <c r="D164" i="79"/>
  <c r="D162" i="79"/>
  <c r="D167" i="71"/>
  <c r="D166" i="71"/>
  <c r="D165" i="71"/>
  <c r="D164" i="71"/>
  <c r="D162" i="71"/>
  <c r="D183" i="81" l="1"/>
  <c r="D182" i="81"/>
  <c r="D183" i="87"/>
  <c r="D182" i="87"/>
  <c r="D183" i="89"/>
  <c r="D182" i="89"/>
  <c r="D183" i="91"/>
  <c r="D182" i="91"/>
  <c r="D183" i="61"/>
  <c r="D182" i="61"/>
  <c r="D183" i="63"/>
  <c r="D182" i="63"/>
  <c r="D183" i="59"/>
  <c r="D182" i="59"/>
  <c r="D183" i="65"/>
  <c r="D182" i="65"/>
  <c r="D183" i="67"/>
  <c r="D182" i="67"/>
  <c r="D183" i="69"/>
  <c r="D182" i="69"/>
  <c r="D183" i="73"/>
  <c r="D182" i="73"/>
  <c r="D162" i="69" l="1"/>
  <c r="D162" i="67"/>
  <c r="D162" i="65"/>
  <c r="D162" i="91"/>
  <c r="D162" i="89"/>
  <c r="D162" i="87"/>
  <c r="I32" i="92" l="1"/>
  <c r="G32" i="92"/>
  <c r="F32" i="92"/>
  <c r="I32" i="90"/>
  <c r="I32" i="88"/>
  <c r="I32" i="82"/>
  <c r="I32" i="74"/>
  <c r="G32" i="74"/>
  <c r="D43" i="92"/>
  <c r="E43" i="92"/>
  <c r="F43" i="92"/>
  <c r="G43" i="92"/>
  <c r="G32" i="88"/>
  <c r="F32" i="90"/>
  <c r="E32" i="92"/>
  <c r="D32" i="82"/>
  <c r="E32" i="82" l="1"/>
  <c r="G32" i="90"/>
  <c r="G32" i="80"/>
  <c r="F32" i="82"/>
  <c r="D32" i="80"/>
  <c r="G43" i="88"/>
  <c r="D32" i="74"/>
  <c r="D32" i="90"/>
  <c r="F43" i="74"/>
  <c r="F32" i="80"/>
  <c r="E32" i="74"/>
  <c r="G32" i="82"/>
  <c r="F32" i="88"/>
  <c r="E32" i="90"/>
  <c r="D32" i="92"/>
  <c r="E43" i="74"/>
  <c r="E43" i="88"/>
  <c r="E43" i="90"/>
  <c r="D32" i="88"/>
  <c r="G43" i="74"/>
  <c r="G43" i="90"/>
  <c r="E32" i="88"/>
  <c r="F43" i="88"/>
  <c r="F43" i="90"/>
  <c r="E32" i="80"/>
  <c r="F32" i="74"/>
  <c r="D43" i="74"/>
  <c r="D43" i="88"/>
  <c r="D43" i="90"/>
  <c r="H32" i="90" l="1"/>
  <c r="H32" i="82"/>
  <c r="H32" i="74"/>
  <c r="H32" i="92"/>
  <c r="H32" i="88"/>
  <c r="H43" i="92" l="1"/>
  <c r="H43" i="90"/>
  <c r="H43" i="88"/>
  <c r="H43" i="74"/>
  <c r="E32" i="60" l="1"/>
  <c r="F32" i="60"/>
  <c r="G32" i="60"/>
  <c r="D32" i="64"/>
  <c r="H32" i="60"/>
  <c r="H32" i="64" l="1"/>
  <c r="G32" i="64"/>
  <c r="D32" i="60"/>
  <c r="F32" i="64"/>
  <c r="E32" i="64"/>
  <c r="A5" i="92" l="1"/>
  <c r="A5" i="91"/>
  <c r="H8" i="92"/>
  <c r="F8" i="92"/>
  <c r="D8" i="92"/>
  <c r="F8" i="91"/>
  <c r="E8" i="91"/>
  <c r="D8" i="91"/>
  <c r="A5" i="90"/>
  <c r="A5" i="89"/>
  <c r="H8" i="90"/>
  <c r="F8" i="90"/>
  <c r="D8" i="90"/>
  <c r="F8" i="89"/>
  <c r="E8" i="89"/>
  <c r="D8" i="89"/>
  <c r="A5" i="87"/>
  <c r="A5" i="88"/>
  <c r="H8" i="88"/>
  <c r="F8" i="88"/>
  <c r="D8" i="88"/>
  <c r="F8" i="87"/>
  <c r="E8" i="87"/>
  <c r="D8" i="87"/>
  <c r="A5" i="81" l="1"/>
  <c r="A5" i="82"/>
  <c r="H8" i="82"/>
  <c r="F8" i="82"/>
  <c r="D8" i="82"/>
  <c r="F8" i="81"/>
  <c r="E8" i="81"/>
  <c r="D8" i="81"/>
  <c r="A5" i="79" l="1"/>
  <c r="A5" i="80"/>
  <c r="H8" i="80"/>
  <c r="F8" i="80"/>
  <c r="D8" i="80"/>
  <c r="F8" i="79"/>
  <c r="E8" i="79"/>
  <c r="D8" i="79"/>
  <c r="A5" i="73" l="1"/>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alcChain>
</file>

<file path=xl/sharedStrings.xml><?xml version="1.0" encoding="utf-8"?>
<sst xmlns="http://schemas.openxmlformats.org/spreadsheetml/2006/main" count="8416" uniqueCount="335">
  <si>
    <t>№ п/п</t>
  </si>
  <si>
    <t>ИНН</t>
  </si>
  <si>
    <t>КПП</t>
  </si>
  <si>
    <t>Фактический адрес</t>
  </si>
  <si>
    <t>7203162698</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</si>
  <si>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</si>
  <si>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</si>
  <si>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</si>
  <si>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</si>
  <si>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</si>
  <si>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</si>
  <si>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</si>
  <si>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</si>
  <si>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</si>
  <si>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</si>
  <si>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</si>
  <si>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</si>
  <si>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</si>
  <si>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</si>
  <si>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</si>
  <si>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</si>
  <si>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</si>
  <si>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</si>
  <si>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</si>
  <si>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</si>
  <si>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</si>
  <si>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</si>
  <si>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</si>
  <si>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</si>
  <si>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</si>
  <si>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</si>
  <si>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</si>
  <si>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</si>
  <si>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</si>
  <si>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</si>
  <si>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</si>
  <si>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</si>
  <si>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</si>
  <si>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</si>
  <si>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</si>
  <si>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</si>
  <si>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</si>
  <si>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</si>
  <si>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</si>
  <si>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</si>
  <si>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</si>
  <si>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</si>
  <si>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</si>
  <si>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</si>
  <si>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</si>
  <si>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</si>
  <si>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</si>
  <si>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</si>
  <si>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</si>
  <si>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</si>
  <si>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</si>
  <si>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3) ДПМ</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</si>
  <si>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</si>
  <si>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</si>
  <si>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</si>
  <si>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</si>
  <si>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</si>
  <si>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</si>
  <si>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</si>
  <si>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</si>
  <si>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</si>
  <si>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</si>
  <si>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</si>
  <si>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</si>
  <si>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</si>
  <si>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</si>
  <si>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</si>
  <si>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</si>
  <si>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</si>
  <si>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</si>
  <si>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</si>
  <si>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</si>
  <si>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</si>
  <si>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</si>
  <si>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</si>
  <si>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</si>
  <si>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</si>
  <si>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</si>
  <si>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</si>
  <si>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</si>
  <si>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</si>
  <si>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</si>
  <si>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</si>
  <si>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</si>
  <si>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</si>
  <si>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</si>
  <si>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</si>
  <si>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</si>
  <si>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</si>
  <si>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</si>
  <si>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</si>
  <si>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</si>
  <si>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</si>
  <si>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</si>
  <si>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</si>
  <si>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</si>
  <si>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</si>
  <si>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</si>
  <si>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</si>
  <si>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</si>
  <si>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</si>
  <si>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</si>
  <si>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</si>
  <si>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</si>
  <si>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</si>
  <si>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</si>
  <si>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</si>
  <si>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</si>
  <si>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</si>
  <si>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</si>
  <si>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</si>
  <si>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</si>
  <si>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</si>
  <si>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</si>
  <si>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</si>
  <si>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</si>
  <si>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</si>
  <si>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</si>
  <si>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</si>
  <si>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</si>
  <si>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</si>
  <si>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</si>
  <si>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</si>
  <si>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</si>
  <si>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</si>
  <si>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</si>
  <si>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</si>
  <si>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</si>
  <si>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</si>
  <si>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</si>
  <si>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</si>
  <si>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</si>
  <si>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</si>
  <si>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</si>
  <si>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</si>
  <si>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</si>
  <si>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</si>
  <si>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</si>
  <si>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</si>
  <si>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</si>
  <si>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</si>
  <si>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</si>
  <si>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</si>
  <si>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</si>
  <si>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</si>
  <si>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</si>
  <si>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</si>
  <si>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</si>
  <si>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</si>
  <si>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</si>
  <si>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</si>
  <si>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Публичное акционерное общество "Фортум"</t>
  </si>
  <si>
    <t>ПАО "Фортум"</t>
  </si>
  <si>
    <t>+7 495 788-45-88
+7 351 259-64-79
+7 495 788-46-75
+7 985 85 00 134</t>
  </si>
  <si>
    <t>Челябинская ТЭЦ-4 (БЛ 1) ДПМ</t>
  </si>
  <si>
    <t>Челябинская ТЭЦ-4 (БЛ 2) ДПМ</t>
  </si>
  <si>
    <t>Челябинская ТЭЦ-4 (БЛ 3) НВ</t>
  </si>
  <si>
    <t>123112, г. Москва, Пресненская набережная, 10, этаж 15, помещение 20</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</si>
  <si>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</si>
  <si>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</si>
  <si>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</si>
  <si>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</si>
  <si>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</si>
  <si>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</si>
  <si>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</si>
  <si>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</si>
  <si>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</si>
  <si>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</si>
  <si>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</si>
  <si>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</si>
  <si>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</si>
  <si>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</si>
  <si>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</si>
  <si>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</si>
  <si>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</si>
  <si>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</si>
  <si>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</si>
  <si>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</si>
  <si>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</si>
  <si>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</si>
  <si>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</si>
  <si>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</si>
  <si>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</si>
  <si>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</si>
  <si>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</si>
  <si>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</si>
  <si>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</si>
  <si>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</si>
  <si>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</si>
  <si>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</si>
  <si>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</si>
  <si>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</si>
  <si>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</si>
  <si>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</si>
  <si>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</si>
  <si>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</si>
  <si>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</si>
  <si>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</si>
  <si>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</si>
  <si>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</si>
  <si>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</si>
  <si>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</si>
  <si>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</si>
  <si>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</si>
  <si>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</si>
  <si>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</si>
  <si>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</si>
  <si>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</si>
  <si>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</si>
  <si>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</si>
  <si>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</si>
  <si>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</si>
  <si>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</si>
  <si>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</si>
  <si>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</si>
  <si>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</si>
  <si>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</si>
  <si>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</si>
  <si>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</si>
  <si>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</si>
  <si>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</si>
  <si>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</si>
  <si>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</si>
  <si>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</si>
  <si>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</si>
  <si>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</si>
  <si>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</si>
  <si>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</si>
  <si>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</si>
  <si>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</si>
  <si>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</si>
  <si>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</si>
  <si>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</si>
  <si>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</si>
  <si>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</si>
  <si>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</si>
  <si>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</si>
  <si>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</si>
  <si>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</si>
  <si>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</si>
  <si>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</si>
  <si>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</si>
  <si>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</si>
  <si>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</si>
  <si>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</si>
  <si>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</si>
  <si>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</si>
  <si>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</si>
  <si>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</si>
  <si>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</si>
  <si>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</si>
  <si>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</si>
  <si>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</si>
  <si>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</si>
  <si>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</si>
  <si>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</si>
  <si>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</si>
  <si>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</si>
  <si>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</si>
  <si>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</si>
  <si>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</si>
  <si>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</si>
  <si>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</si>
  <si>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</si>
  <si>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</si>
  <si>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</si>
  <si>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</si>
  <si>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</si>
  <si>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</si>
  <si>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</si>
  <si>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</si>
  <si>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</si>
  <si>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</si>
  <si>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</si>
  <si>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</si>
  <si>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</si>
  <si>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</si>
  <si>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</si>
  <si>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</si>
  <si>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</si>
  <si>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</si>
  <si>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</si>
  <si>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</si>
  <si>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</si>
  <si>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</si>
  <si>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</si>
  <si>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</si>
  <si>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</si>
  <si>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</si>
  <si>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</si>
  <si>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</si>
  <si>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</si>
  <si>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</si>
  <si>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</si>
  <si>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</si>
  <si>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</si>
  <si>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</si>
  <si>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</si>
  <si>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</si>
  <si>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</si>
  <si>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</si>
  <si>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</si>
  <si>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</si>
  <si>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</si>
  <si>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</si>
  <si>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</si>
  <si>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</si>
  <si>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</si>
  <si>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</si>
  <si>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</si>
  <si>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</si>
  <si>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</si>
  <si>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</si>
  <si>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</si>
  <si>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t xml:space="preserve">&lt;****&gt;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 на соответствующий год с учетом ежегодной индексации цены. </t>
  </si>
  <si>
    <t>Няганская ГРЭС (БЛ 1) НВ</t>
  </si>
  <si>
    <t>Тюменская ТЭЦ-1 (БЛ 2) НВ</t>
  </si>
  <si>
    <t>Челябинская ТЭЦ-3 (БЛ 3) НВ</t>
  </si>
  <si>
    <t>Приказ Минэнерго России от 20.10.2021 № 1117</t>
  </si>
  <si>
    <t>Приказ Минэнерго России от 20.10.2021 № 1118</t>
  </si>
  <si>
    <t>Приказ Минэнерго России от 30.09.2021 № 1003</t>
  </si>
  <si>
    <t>Няганская ГРЭС (БЛ 2) НВ</t>
  </si>
  <si>
    <t>Кожевников Вячеслав Евгеньевич</t>
  </si>
  <si>
    <t>Приказ Минэнерго России от 30.12.2022 № 1412</t>
  </si>
  <si>
    <t>Челябинская ТЭЦ-1 (ТГ-12) НВ</t>
  </si>
  <si>
    <t>Цена КОМ &lt;****&gt;</t>
  </si>
  <si>
    <t>Проект инвестиционной программы ПАО "Фортум" в сфере теплоснабжения города Челябинск на 2024-2028 годы</t>
  </si>
  <si>
    <t>Проект инвестиционной программы ПАО "Фортум" в сфере теплоснабжения города Тюмени на 2024-2028 годы</t>
  </si>
  <si>
    <t>"Инвестиционная программа публичного акционерного общества "Фортум" в сфере теплоснабжения города Тюмени на 2017-2023 годы (с учетом изменений)", утверждена приказом Департамента тарифной и ценовой политики Тюменской области № 291/01-05-ОС от 27.09.2022, электронный адрес размещения: https://www.fortum.ru/raskrytie-informacii-v-sfere-teplosnabzenia</t>
  </si>
  <si>
    <t>"Инвестиционная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95/3 от 17.11.2022, электронный адрес размещения: https://www.fortum.ru/raskrytie-informacii-v-sfere-teplosnabzenia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</si>
</sst>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р_._-;\-* #,##0.00_р_._-;_-* &quot;-&quot;??_р_._-;_-@_-"/>
    <numFmt numFmtId="165" formatCode="_-* #,##0.00[$€-1]_-;\-* #,##0.00[$€-1]_-;_-* &quot;-&quot;??[$€-1]_-"/>
    <numFmt numFmtId="166" formatCode="&quot;$&quot;#,##0_);[Red]\(&quot;$&quot;#,##0\)"/>
    <numFmt numFmtId="167" formatCode="#,##0_ ;\-#,##0\ "/>
    <numFmt numFmtId="168" formatCode="#,##0.0000"/>
  </numFmts>
  <fonts count="42">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9">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38">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29" fillId="0" borderId="20" xfId="0" applyFont="1" applyBorder="1" applyAlignment="1">
      <alignment horizontal="center" vertical="center"/>
    </xf>
    <xf numFmtId="0" fontId="29" fillId="0" borderId="21"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3" xfId="0" applyFont="1" applyFill="1" applyBorder="1" applyAlignment="1">
      <alignment horizontal="right" vertical="center" wrapText="1"/>
    </xf>
    <xf numFmtId="0" fontId="27" fillId="0" borderId="24" xfId="0" applyFont="1" applyBorder="1" applyAlignment="1">
      <alignment horizontal="left" vertical="center" wrapText="1"/>
    </xf>
    <xf numFmtId="0" fontId="27" fillId="11" borderId="9" xfId="0" applyFont="1" applyFill="1" applyBorder="1" applyAlignment="1">
      <alignment vertical="center"/>
    </xf>
    <xf numFmtId="0" fontId="27" fillId="0" borderId="23"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17" xfId="65" applyFont="1" applyBorder="1" applyAlignment="1">
      <alignment vertical="center"/>
    </xf>
    <xf numFmtId="0" fontId="36" fillId="0" borderId="17" xfId="65" applyFont="1" applyBorder="1" applyAlignment="1">
      <alignment vertical="center"/>
    </xf>
    <xf numFmtId="0" fontId="36" fillId="0" borderId="19"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27" fillId="0" borderId="9" xfId="0" applyFont="1" applyBorder="1" applyAlignment="1">
      <alignment vertical="center" wrapText="1"/>
    </xf>
    <xf numFmtId="0" fontId="27" fillId="0" borderId="9" xfId="0" applyFont="1" applyBorder="1" applyAlignment="1">
      <alignment horizontal="left" vertical="center"/>
    </xf>
    <xf numFmtId="0" fontId="31" fillId="0" borderId="22" xfId="65" applyFont="1" applyBorder="1" applyAlignment="1">
      <alignment vertical="center"/>
    </xf>
    <xf numFmtId="4" fontId="27" fillId="0" borderId="0" xfId="0" applyNumberFormat="1" applyFont="1" applyAlignment="1">
      <alignment vertical="center"/>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27" fillId="0" borderId="0" xfId="0" applyFont="1" applyAlignment="1">
      <alignment horizontal="right"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3" xfId="0" applyFont="1" applyFill="1" applyBorder="1" applyAlignment="1">
      <alignment vertical="center"/>
    </xf>
    <xf numFmtId="0" fontId="27" fillId="0" borderId="25" xfId="0" applyFont="1" applyFill="1" applyBorder="1" applyAlignment="1">
      <alignment vertical="center" wrapText="1"/>
    </xf>
    <xf numFmtId="0" fontId="40" fillId="0" borderId="25" xfId="0" applyFont="1" applyBorder="1" applyAlignment="1">
      <alignment vertical="center" wrapText="1"/>
    </xf>
    <xf numFmtId="0" fontId="40" fillId="0" borderId="23" xfId="0" applyFont="1" applyBorder="1" applyAlignment="1">
      <alignment vertical="center"/>
    </xf>
    <xf numFmtId="0" fontId="40" fillId="0" borderId="9" xfId="0" applyFont="1" applyBorder="1" applyAlignment="1">
      <alignment vertical="center" wrapText="1"/>
    </xf>
    <xf numFmtId="4" fontId="27" fillId="11" borderId="9" xfId="0" applyNumberFormat="1" applyFont="1" applyFill="1" applyBorder="1" applyAlignment="1">
      <alignment vertical="center"/>
    </xf>
    <xf numFmtId="4" fontId="11" fillId="11"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68" fontId="27" fillId="0" borderId="0" xfId="0" applyNumberFormat="1" applyFont="1" applyFill="1" applyAlignment="1">
      <alignment vertical="center"/>
    </xf>
    <xf numFmtId="0" fontId="37" fillId="0" borderId="0" xfId="0" applyFont="1" applyAlignment="1">
      <alignment vertical="center"/>
    </xf>
    <xf numFmtId="0" fontId="27"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30" fillId="0" borderId="16" xfId="0" applyFont="1" applyBorder="1" applyAlignment="1">
      <alignment vertical="center"/>
    </xf>
    <xf numFmtId="0" fontId="30" fillId="0" borderId="18"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8" fillId="0" borderId="0" xfId="0" applyFont="1" applyAlignment="1">
      <alignment horizontal="center" vertical="center"/>
    </xf>
    <xf numFmtId="0" fontId="27" fillId="0" borderId="0" xfId="0" applyFont="1" applyFill="1" applyAlignment="1">
      <alignment horizontal="right" vertical="center" wrapText="1"/>
    </xf>
    <xf numFmtId="0" fontId="27" fillId="0" borderId="23"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0" xfId="0" applyFont="1" applyAlignment="1">
      <alignment horizontal="right" vertical="center" wrapText="1"/>
    </xf>
    <xf numFmtId="0" fontId="27" fillId="0" borderId="9" xfId="0" applyFont="1" applyBorder="1" applyAlignment="1">
      <alignment horizontal="center" vertical="center" wrapText="1"/>
    </xf>
    <xf numFmtId="4" fontId="27" fillId="0" borderId="23" xfId="0" applyNumberFormat="1" applyFont="1" applyFill="1" applyBorder="1" applyAlignment="1">
      <alignment horizontal="center" vertical="center"/>
    </xf>
    <xf numFmtId="4" fontId="27" fillId="0" borderId="24" xfId="0" applyNumberFormat="1" applyFont="1" applyFill="1" applyBorder="1" applyAlignment="1">
      <alignment horizontal="center" vertical="center"/>
    </xf>
    <xf numFmtId="4" fontId="11" fillId="0" borderId="23"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0" fontId="27" fillId="0" borderId="24" xfId="0" applyFont="1" applyFill="1" applyBorder="1" applyAlignment="1">
      <alignment horizontal="center" vertical="center"/>
    </xf>
    <xf numFmtId="4" fontId="27" fillId="0" borderId="23" xfId="0" applyNumberFormat="1" applyFont="1" applyBorder="1" applyAlignment="1">
      <alignment horizontal="center" vertical="center"/>
    </xf>
    <xf numFmtId="4" fontId="27" fillId="0" borderId="24" xfId="0" applyNumberFormat="1" applyFont="1" applyBorder="1" applyAlignment="1">
      <alignment horizontal="center" vertical="center"/>
    </xf>
    <xf numFmtId="0" fontId="27" fillId="0" borderId="0" xfId="0" applyFont="1" applyAlignment="1">
      <alignment horizontal="left" vertical="center" wrapText="1"/>
    </xf>
    <xf numFmtId="4" fontId="27" fillId="11" borderId="23" xfId="0" applyNumberFormat="1" applyFont="1" applyFill="1" applyBorder="1" applyAlignment="1">
      <alignment horizontal="center" vertical="center"/>
    </xf>
    <xf numFmtId="0" fontId="27" fillId="11" borderId="24" xfId="0" applyFont="1" applyFill="1" applyBorder="1" applyAlignment="1">
      <alignment horizontal="center" vertical="center"/>
    </xf>
    <xf numFmtId="0" fontId="27" fillId="11" borderId="23" xfId="0"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5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63" Type="http://schemas.openxmlformats.org/officeDocument/2006/relationships/externalLink" Target="externalLinks/externalLink30.xml"/><Relationship Id="rId68" Type="http://schemas.openxmlformats.org/officeDocument/2006/relationships/externalLink" Target="externalLinks/externalLink35.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66" Type="http://schemas.openxmlformats.org/officeDocument/2006/relationships/externalLink" Target="externalLinks/externalLink33.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61" Type="http://schemas.openxmlformats.org/officeDocument/2006/relationships/externalLink" Target="externalLinks/externalLink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externalLink" Target="externalLinks/externalLink27.xml"/><Relationship Id="rId65" Type="http://schemas.openxmlformats.org/officeDocument/2006/relationships/externalLink" Target="externalLinks/externalLink32.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64" Type="http://schemas.openxmlformats.org/officeDocument/2006/relationships/externalLink" Target="externalLinks/externalLink31.xml"/><Relationship Id="rId69" Type="http://schemas.openxmlformats.org/officeDocument/2006/relationships/externalLink" Target="externalLinks/externalLink36.xml"/><Relationship Id="rId8" Type="http://schemas.openxmlformats.org/officeDocument/2006/relationships/worksheet" Target="worksheets/sheet8.xml"/><Relationship Id="rId51" Type="http://schemas.openxmlformats.org/officeDocument/2006/relationships/externalLink" Target="externalLinks/externalLink18.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67" Type="http://schemas.openxmlformats.org/officeDocument/2006/relationships/externalLink" Target="externalLinks/externalLink34.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externalLink" Target="externalLinks/externalLink29.xml"/><Relationship Id="rId70"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285750</xdr:colOff>
      <xdr:row>26</xdr:row>
      <xdr:rowOff>0</xdr:rowOff>
    </xdr:to>
    <xdr:pic>
      <xdr:nvPicPr>
        <xdr:cNvPr id="2" name="cmdCreatePrintedForm" descr="Создание печатной формы" hidden="1">
          <a:extLst>
            <a:ext uri="{FF2B5EF4-FFF2-40B4-BE49-F238E27FC236}">
              <a16:creationId xmlns:a16="http://schemas.microsoft.com/office/drawing/2014/main" xmlns=""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xmlns=""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xmlns=""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xmlns=""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1%20(&#1058;&#1043;%2010,11)%20&#1053;&#1042;_INDEX.STATION.CZ.20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58;&#1072;&#1088;&#1080;&#1092;&#1099;%202024%20&#1075;&#1086;&#1076;%20&#1044;&#1054;&#1050;&#1059;&#1052;&#1045;&#1053;&#1058;&#1067;/&#1056;&#1072;&#1089;&#1095;&#1077;&#1090;%20&#1087;&#1086;%20&#1052;&#1059;_&#1058;&#1050;%20202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1%20(&#1058;&#1043;%2012)%20&#1053;&#1042;_INDEX.STATION.CZ.20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63;&#1077;&#1083;&#1103;&#1073;&#1080;&#1085;&#1089;&#1082;&#1072;&#1103;%20&#1058;&#1069;&#1062;-2_FORM4.2024.ORG(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40;&#1074;&#1075;&#1091;&#1089;&#1090;/&#1060;&#1086;&#1088;&#1090;&#1091;&#1084;_&#1063;&#1077;&#1083;&#1103;&#1073;&#1080;&#1085;&#1089;&#1082;&#1072;&#1103;%20&#1058;&#1069;&#1062;-3%20&#1073;&#1077;&#1079;%20&#1044;&#1055;&#1052;_&#1053;&#1042;_&#1042;&#1056;_FORM4.2024.ORG(v1.0).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63;&#1077;&#1083;&#1103;&#1073;&#1080;&#1085;&#1089;&#1082;&#1072;&#1103;%20&#1058;&#1069;&#1062;-3%20(&#1041;&#1051;%203)%20&#1053;&#1042;_FORM4.2024.ORG(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40;&#1074;&#1075;&#1091;&#1089;&#1090;/&#1060;&#1086;&#1088;&#1090;&#1091;&#1084;_&#1063;&#1077;&#1083;&#1103;&#1073;&#1080;&#1085;&#1089;&#1082;&#1072;&#1103;%20&#1058;&#1069;&#1062;-4%20(&#1041;&#1051;-1)%20&#1044;&#1055;&#1052;%20&#1053;&#1042;_FORM4.2024.ORG(v1.0).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40;&#1074;&#1075;&#1091;&#1089;&#1090;/&#1060;&#1086;&#1088;&#1090;&#1091;&#1084;_&#1063;&#1077;&#1083;&#1103;&#1073;&#1080;&#1085;&#1089;&#1082;&#1072;&#1103;%20&#1058;&#1069;&#1062;-4%20(&#1041;&#1051;-2)%20&#1044;&#1055;&#1052;%20&#1053;&#1042;_FORM4.2024.ORG(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40;&#1074;&#1075;&#1091;&#1089;&#1090;/&#1060;&#1086;&#1088;&#1090;&#1091;&#1084;_&#1063;&#1077;&#1083;&#1103;&#1073;&#1080;&#1085;&#1089;&#1082;&#1072;&#1103;%20&#1058;&#1069;&#1062;-4%20(&#1041;&#1051;-3)%20&#1053;&#1042;_FORM4.2024.ORG(v1.0).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58;&#1102;&#1084;&#1077;&#1085;&#1089;&#1082;&#1072;&#1103;%20&#1058;&#1069;&#1062;-1%20&#1073;&#1077;&#1079;%20&#1044;&#1055;&#1052;_&#1053;&#1042;_&#1042;&#1056;_FORM4.2024.ORG(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63;&#1077;&#1083;&#1103;&#1073;&#1080;&#1085;&#1089;&#1082;&#1072;&#1103;%20&#1058;&#1069;&#1062;-1%20&#1073;&#1077;&#1079;%20&#1044;&#1055;&#1052;_&#1053;&#1042;_&#1042;&#1056;_FORM4.2024.ORG(v1.0).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58;&#1102;&#1084;&#1077;&#1085;&#1089;&#1082;&#1072;&#1103;%20&#1058;&#1069;&#1062;-1%20&#1041;&#1051;-2%20&#1053;&#1042;_FORM4.2024.ORG(v1.0).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40;&#1074;&#1075;&#1091;&#1089;&#1090;/&#1060;&#1086;&#1088;&#1090;&#1091;&#1084;_&#1058;&#1102;&#1084;&#1077;&#1085;&#1089;&#1082;&#1072;&#1103;%20&#1058;&#1069;&#1062;-2_FORM4.2024.ORG(v1.0).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53;&#1103;&#1075;&#1072;&#1085;&#1089;&#1082;&#1072;&#1103;%20&#1043;&#1056;&#1069;&#1057;%20&#1041;&#1051;-1%20&#1053;&#1042;_FORM4.2024.ORG(v1.0).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53;&#1103;&#1075;&#1072;&#1085;&#1089;&#1082;&#1072;&#1103;%20&#1043;&#1056;&#1069;&#1057;%20&#1041;&#1051;-2%20&#1053;&#1042;_FORM4.2024.ORG(v1.0).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53;&#1103;&#1075;&#1072;&#1085;&#1089;&#1082;&#1072;&#1103;%20&#1043;&#1056;&#1069;&#1057;%20&#1041;&#1051;-3%20&#1044;&#1055;&#1052;_FORM4.2024.ORG(v1.0).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3;&#1103;&#1075;&#1072;&#1085;&#1089;&#1082;&#1072;&#1103;%20&#1043;&#1056;&#1069;&#1057;%20&#1041;&#1051;-1_INDEX.STATION.CZ.20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8;&#1102;&#1084;&#1077;&#1085;&#1089;&#1082;&#1072;&#1103;%20&#1058;&#1069;&#1062;-1%20&#1073;&#1077;&#1079;%20&#1044;&#1055;&#1052;_&#1053;&#1042;_INDEX.STATION.CZ.20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2_INDEX.STATION.CZ.20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3;&#1103;&#1075;&#1072;&#1085;&#1089;&#1082;&#1072;&#1103;%20&#1043;&#1056;&#1069;&#1057;%20&#1041;&#1051;-2_INDEX.STATION.CZ.202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3%20(&#1041;&#1051;%203)%20&#1053;&#1042;_INDEX.STATION.CZ.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3/&#1056;&#1044;/15.11.2022/&#1055;&#1040;&#1054;%20&#1060;&#1086;&#1088;&#1090;&#1091;&#1084;_&#1063;&#1077;&#1083;&#1103;&#1073;&#1080;&#1085;&#1089;&#1082;&#1072;&#1103;%20&#1058;&#1069;&#1062;-1%20&#1073;&#1077;&#1079;%20&#1044;&#1055;&#1052;_&#1053;&#1042;_&#1062;_2023_&#1060;A&#1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8;&#1102;&#1084;&#1077;&#1085;&#1089;&#1082;&#1072;&#1103;%20&#1058;&#1069;&#1062;-1%20&#1041;&#1051;-2_&#1053;&#1042;_INDEX.STATION.CZ.202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3;&#1103;&#1075;&#1072;&#1085;&#1089;&#1082;&#1072;&#1103;%20&#1043;&#1056;&#1069;&#1057;%20&#1041;&#1051;-3_INDEX.STATION.CZ.202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58;&#1102;&#1084;&#1077;&#1085;&#1089;&#1082;&#1072;&#1103;%20&#1058;&#1069;&#1062;-2_INDEX.STATION.CZ.20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4%20&#1041;&#1051;-1_%20&#1044;&#1055;&#1052;_INDEX.STATION.CZ.202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4%20&#1041;&#1051;-2_%20&#1044;&#1055;&#1052;_INDEX.STATION.CZ.20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4%20&#1041;&#1051;-3_%20&#1053;&#1042;_INDEX.STATION.CZ.202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24/&#1056;&#1044;/2024_&#1060;&#1086;&#1088;&#1090;&#1091;&#1084;_&#1063;&#1077;&#1083;&#1103;&#1073;&#1080;&#1085;&#1089;&#1082;&#1072;&#1103;%20&#1058;&#1069;&#1062;-3%20&#1073;&#1077;&#1079;%20&#1044;&#1055;&#1052;_&#1053;&#1042;_INDEX.STATION.CZ.202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60;&#1057;&#1058;%202024/&#1056;&#1044;/&#1057;&#1074;&#1086;&#1076;_&#1056;&#1044;%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22%20&#1075;&#1086;&#10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24%20&#1075;&#1086;&#1076;%20&#1044;&#1054;&#1050;&#1059;&#1052;&#1045;&#1053;&#1058;&#1067;/&#1060;&#1072;&#1082;&#1090;%202022/&#1060;&#1072;&#1082;&#1090;&#1080;&#1095;&#1077;&#1089;&#1082;&#1072;&#1103;%20&#1089;&#1084;&#1077;&#1090;&#1072;%202022%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2/&#1048;&#1085;&#1092;&#1086;&#1088;&#1084;&#1072;&#1094;&#1080;&#1103;%20&#1086;%20&#1090;&#1072;&#1088;&#1080;&#1092;&#1072;&#1093;%20&#1085;&#1072;%20&#1087;&#1086;&#1089;&#1090;&#1072;&#1074;&#1082;&#1091;%20&#1101;&#1083;&#1077;&#1082;&#1090;&#1088;&#1080;&#1095;&#1077;&#1089;&#1082;&#1086;&#1081;%20&#1101;&#1085;&#1077;&#1088;&#1075;&#1080;&#1080;%20(&#1084;&#1086;&#1097;&#1085;&#1086;&#1089;&#1090;&#1080;)%20&#1085;&#1072;%202022%20&#1075;&#1086;&#10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3/&#1048;&#1085;&#1092;&#1086;&#1088;&#1084;&#1072;&#1094;&#1080;&#1103;%20&#1086;%20&#1090;&#1072;&#1088;&#1080;&#1092;&#1072;&#1093;%20&#1085;&#1072;%20&#1087;&#1086;&#1089;&#1090;&#1072;&#1074;&#1082;&#1091;%20&#1101;&#1083;&#1077;&#1082;&#1090;&#1088;&#1080;&#1095;&#1077;&#1089;&#1082;&#1086;&#1081;%20&#1101;&#1085;&#1077;&#1088;&#1075;&#1080;&#1080;%20(&#1084;&#1086;&#1097;&#1085;&#1086;&#1089;&#1090;&#1080;)%20&#1085;&#1072;%202023%20&#1075;&#1086;&#10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4/&#1060;&#1086;&#1088;&#1084;&#1072;%204/&#1060;&#1086;&#1088;&#1090;&#1091;&#1084;/&#1060;&#1086;&#1088;&#1090;&#1091;&#1084;_&#1063;&#1077;&#1083;&#1103;&#1073;&#1080;&#1085;&#1089;&#1082;&#1072;&#1103;%20&#1058;&#1069;&#1062;-1%20(&#1058;&#1043;%2010,11)%20&#1053;&#1042;_FORM4.2024.ORG(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4_Фортум_Челябинская ТЭЦ-1 ("/>
    </sheetNames>
    <sheetDataSet>
      <sheetData sheetId="0" refreshError="1"/>
      <sheetData sheetId="1" refreshError="1"/>
      <sheetData sheetId="2" refreshError="1"/>
      <sheetData sheetId="3" refreshError="1"/>
      <sheetData sheetId="4" refreshError="1"/>
      <sheetData sheetId="5" refreshError="1"/>
      <sheetData sheetId="6">
        <row r="10">
          <cell r="K10">
            <v>84</v>
          </cell>
        </row>
        <row r="11">
          <cell r="I11">
            <v>83.799999999999983</v>
          </cell>
          <cell r="L11">
            <v>83.799999999999983</v>
          </cell>
        </row>
        <row r="12">
          <cell r="I12">
            <v>76.762199999999993</v>
          </cell>
          <cell r="L12">
            <v>76.510007904873731</v>
          </cell>
        </row>
        <row r="13">
          <cell r="I13">
            <v>637.79</v>
          </cell>
          <cell r="L13">
            <v>626.42599999999982</v>
          </cell>
        </row>
        <row r="15">
          <cell r="I15">
            <v>587.05999999999995</v>
          </cell>
          <cell r="L15">
            <v>573.34699999999975</v>
          </cell>
        </row>
        <row r="16">
          <cell r="I16">
            <v>789.97799999999995</v>
          </cell>
          <cell r="L16">
            <v>745.279</v>
          </cell>
        </row>
        <row r="17">
          <cell r="I17">
            <v>789.86509999999998</v>
          </cell>
          <cell r="L17">
            <v>743.34500000000003</v>
          </cell>
        </row>
        <row r="20">
          <cell r="L20">
            <v>938.73157928653211</v>
          </cell>
        </row>
        <row r="21">
          <cell r="L21">
            <v>164122.46567516675</v>
          </cell>
        </row>
        <row r="31">
          <cell r="I31">
            <v>1071450.6254063337</v>
          </cell>
          <cell r="L31">
            <v>1102654.6597192672</v>
          </cell>
        </row>
        <row r="32">
          <cell r="I32">
            <v>511301.96085739799</v>
          </cell>
          <cell r="L32">
            <v>537208.87625945918</v>
          </cell>
        </row>
        <row r="33">
          <cell r="I33">
            <v>560148.66454893572</v>
          </cell>
          <cell r="L33">
            <v>565445.78345980798</v>
          </cell>
        </row>
        <row r="43">
          <cell r="G43">
            <v>512236.55744209798</v>
          </cell>
          <cell r="H43">
            <v>143555.0134277285</v>
          </cell>
          <cell r="I43">
            <v>655791.57086982648</v>
          </cell>
          <cell r="J43">
            <v>538218.93478919507</v>
          </cell>
          <cell r="K43">
            <v>150684.1337540925</v>
          </cell>
          <cell r="L43">
            <v>688903.06854328758</v>
          </cell>
        </row>
      </sheetData>
      <sheetData sheetId="7" refreshError="1"/>
      <sheetData sheetId="8">
        <row r="16">
          <cell r="G16">
            <v>0.35899999999999993</v>
          </cell>
        </row>
        <row r="170">
          <cell r="G170">
            <v>936.96989128653229</v>
          </cell>
        </row>
      </sheetData>
      <sheetData sheetId="9" refreshError="1">
        <row r="170">
          <cell r="G170">
            <v>870.95349854767494</v>
          </cell>
        </row>
      </sheetData>
      <sheetData sheetId="10" refreshError="1">
        <row r="170">
          <cell r="G170">
            <v>797.52930627310559</v>
          </cell>
        </row>
      </sheetData>
      <sheetData sheetId="11" refreshError="1"/>
      <sheetData sheetId="12" refreshError="1"/>
      <sheetData sheetId="13" refreshError="1">
        <row r="24">
          <cell r="L24">
            <v>192.1</v>
          </cell>
          <cell r="M24">
            <v>192.10000000000002</v>
          </cell>
        </row>
        <row r="28">
          <cell r="L28">
            <v>156.4</v>
          </cell>
          <cell r="M28">
            <v>156.4</v>
          </cell>
        </row>
      </sheetData>
      <sheetData sheetId="14">
        <row r="19">
          <cell r="G19">
            <v>0</v>
          </cell>
        </row>
      </sheetData>
      <sheetData sheetId="15" refreshError="1"/>
      <sheetData sheetId="16" refreshError="1"/>
      <sheetData sheetId="17">
        <row r="15">
          <cell r="G15">
            <v>1</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Вопросы"/>
      <sheetName val="дельта НВВ_Челябинск"/>
      <sheetName val="факт.НВВ_Челябинск"/>
      <sheetName val="дельта НВВ_Тюмень"/>
      <sheetName val="факт.НВВ_Тюмень"/>
      <sheetName val="УРУТ_2021"/>
      <sheetName val="3.1 Челябинск"/>
      <sheetName val="3.1 Тюмень"/>
      <sheetName val="ПО ТЭ Челябинск"/>
      <sheetName val="ПО ТЭ Тюмень"/>
      <sheetName val="Структура ПО Челябинск"/>
      <sheetName val="Структура ПО Тюмень"/>
      <sheetName val="Эн.ресурсы (тех.н) ЧТЭЦ-1"/>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5.1 ЧТЭЦ-1"/>
      <sheetName val="5.2 Челябинск"/>
      <sheetName val="5.2 Тюмень"/>
      <sheetName val="5.3 ЧТЭЦ-1"/>
      <sheetName val="5.3 ЧТЭЦ-2"/>
      <sheetName val="5.3 ЧТЭЦ-3"/>
      <sheetName val="5.3 ЧТЭЦ-4"/>
      <sheetName val="5.3 Челябинск"/>
      <sheetName val="5.3 ТТЭЦ-1"/>
      <sheetName val="5.3 ТТЭЦ-2"/>
      <sheetName val="5.3 Тюмень"/>
      <sheetName val="5.4 ЧТЭЦ-1"/>
      <sheetName val="5.4 ЧТЭЦ-2"/>
      <sheetName val="5.4 ЧТЭЦ-3"/>
      <sheetName val="5.4 ЧТЭЦ-4"/>
      <sheetName val="5.4 Челябинск"/>
      <sheetName val="5.4 ТТЭЦ-1"/>
      <sheetName val="5.4 ТТЭЦ-2"/>
      <sheetName val="5.4 Тюмень"/>
      <sheetName val="5.9 Челябинск"/>
      <sheetName val="5.9 Тюмень"/>
      <sheetName val="Лист1"/>
      <sheetName val="6.1. Челябинск"/>
      <sheetName val="6.1. ТО"/>
      <sheetName val="ПО ТН ЧТЭЦ-1"/>
      <sheetName val="ПО ТН ЧТЭЦ-2"/>
      <sheetName val="ПО ТН ЧТЭЦ-3"/>
      <sheetName val="ПО ТН ЧТЭЦ-4"/>
      <sheetName val="ПО ТН Челябинск"/>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ТТЭЦ-1"/>
      <sheetName val="Тариф ХОВ ТТЭЦ-2"/>
      <sheetName val="Тариф ХОВ Челябинск_"/>
      <sheetName val="Тариф ХОВ ТТЭЦ-1_"/>
      <sheetName val="Тариф ХОВ ТТЭЦ-2_"/>
      <sheetName val="ТН_Челябинск"/>
      <sheetName val="ТН_Тюмень"/>
      <sheetName val="дельта НВВ_ХОВ Челябинск"/>
      <sheetName val="факт.НВВ_ХОВ Челябинск"/>
      <sheetName val="дельта НВВ_ХОВ ТТЭЦ-1"/>
      <sheetName val="факт.НВВ_ХОВ ТТЭЦ-1"/>
      <sheetName val="дельта НВВ_ХОВ ТТЭЦ-2"/>
      <sheetName val="факт.НВВ_ХОВ ТТЭЦ-2"/>
      <sheetName val="Смета ЧТЭЦ-1_ТЭ (вода)"/>
      <sheetName val="Смета ЧТЭЦ-2_ТЭ (вода)"/>
      <sheetName val="Смета ЧТЭЦ-3_ТЭ (вода)"/>
      <sheetName val="Смета ЧТЭЦ-4_ТЭ (вода)"/>
      <sheetName val="Смета Челябинск_ТЭ (вода)"/>
      <sheetName val="Смета ТТЭЦ-1_ТЭ (вода)"/>
      <sheetName val="Смета ТТЭЦ-2_ТЭ (вода)"/>
      <sheetName val="Смета Тюмень_ТЭ (вода)"/>
      <sheetName val="Смета ЧТЭЦ-1_ТЭ (пар)"/>
      <sheetName val="Смета ЧТЭЦ-2_ТЭ (пар)"/>
      <sheetName val="Смета ЧТЭЦ-3_ТЭ (пар)"/>
      <sheetName val="Смета ЧТЭЦ-4_ТЭ (пар)"/>
      <sheetName val="Смета Челябинск_ТЭ (пар)"/>
      <sheetName val="Смета ТТЭЦ-1_ТЭ (пар)"/>
      <sheetName val="Смета ТТЭЦ-2_ТЭ (пар)"/>
      <sheetName val="Смета Тюмень_ТЭ (пар)"/>
      <sheetName val="Смета ЧТЭЦ-1_ТЭ"/>
      <sheetName val="Смета ЧТЭЦ-2_ТЭ"/>
      <sheetName val="Смета ЧТЭЦ-3_ТЭ"/>
      <sheetName val="Смета ЧТЭЦ-4_ТЭ"/>
      <sheetName val="Смета Челябинск_ТЭ"/>
      <sheetName val="Смета ТТЭЦ-1_ТЭ"/>
      <sheetName val="Смета ТТЭЦ-2_ТЭ"/>
      <sheetName val="Смета Тюмень_ТЭ"/>
      <sheetName val="Смета ЧТЭЦ-1"/>
      <sheetName val="Смета ЧТЭЦ-2"/>
      <sheetName val="Смета ЧТЭЦ-3"/>
      <sheetName val="Смета ЧТЭЦ-4"/>
      <sheetName val="Смета Челябинск"/>
      <sheetName val="Смета ТТЭЦ-1"/>
      <sheetName val="Смета ТТЭЦ-2"/>
      <sheetName val="Смета Тюмень"/>
      <sheetName val="Заявление"/>
      <sheetName val="Презентация"/>
      <sheetName val="5.1 ЧТЭЦ-2"/>
      <sheetName val="5.1 ЧТЭЦ-3"/>
      <sheetName val="5.1 ЧТЭЦ-4"/>
      <sheetName val="5.1 Челябинск"/>
      <sheetName val="5.1 АТЭЦ"/>
      <sheetName val="5.1 ТТЭЦ-1"/>
      <sheetName val="5.1 ТТЭЦ-2"/>
      <sheetName val="5.1 Тюмень"/>
      <sheetName val="5.3 ЧТЭЦ-1 (2)"/>
      <sheetName val="5.3 Челябинск_МУ ТЭ"/>
      <sheetName val="5.3 Челябинск_МУ ТЭ (вода)"/>
      <sheetName val="5.3 Челябинск_МУ ТЭ (пар)"/>
      <sheetName val="5.4 Челябинск_МУ ТЭ"/>
      <sheetName val="5.4 Челябинск_МУ ТЭ (вода)"/>
      <sheetName val="5.4 Челябинск_МУ ТЭ (пар)"/>
      <sheetName val="5.9 Челябинск_МУ ТЭ"/>
      <sheetName val="5.9 Челябинск_МУ ТЭ (вода)"/>
      <sheetName val="5.9 Челябинск_МУ ТЭ (пар)"/>
      <sheetName val="5.3 Тюмень_МУ ТЭ"/>
      <sheetName val="5.3 Тюмень_МУ ТЭ (вода)"/>
      <sheetName val="5.3 Тюмень_МУ ТЭ (пар)"/>
      <sheetName val="5.4 Тюмень_МУ ТЭ"/>
      <sheetName val="5.4 Тюмень_МУ ТЭ (вода)"/>
      <sheetName val="5.4 Тюмень_МУ ТЭ (пар)"/>
      <sheetName val="5.9 Тюмень_МУ ТЭ"/>
      <sheetName val="5.9 Тюмень_МУ ТЭ (вода)"/>
      <sheetName val="5.9 Тюмень_МУ ТЭ (пар)"/>
      <sheetName val="УРУТ_факт"/>
      <sheetName val="ПО ТН Тюмень"/>
      <sheetName val="Смета ЧТЭЦ-1_ХОВ"/>
      <sheetName val="Смета ЧТЭЦ-2_ХОВ"/>
      <sheetName val="Смета ЧТЭЦ-3_ХОВ"/>
      <sheetName val="Смета ЧТЭЦ-4_ХОВ"/>
      <sheetName val="Смета Челябинск_ХОВ"/>
      <sheetName val="Смета ТТЭЦ-1_ХОВ"/>
      <sheetName val="Смета ТТЭЦ-2_ХОВ"/>
      <sheetName val="Смета Тюмень_ХОВ"/>
      <sheetName val="Смета ТТЭЦ-1_ХОВ_всего"/>
      <sheetName val="Смета ТТЭЦ-2_ХОВ_всего"/>
      <sheetName val="Смета Тюмень_ХОВ_всего"/>
      <sheetName val="ХОВ Челябинск"/>
      <sheetName val="ХОВ Челябинск_"/>
      <sheetName val="6.1 ТН_Челябинск"/>
      <sheetName val="ХОВ Тюмень (на сторону)"/>
      <sheetName val="ХОВ Тюмень (на сторону)_"/>
      <sheetName val="6.1 ТН_Тюмень (на сторону)"/>
      <sheetName val="ХОВ Тюмень_всего"/>
      <sheetName val="ХОВ Тюмень_всего_"/>
      <sheetName val="6.1 ТН_Тюмень_всего"/>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v>1.139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2">
          <cell r="I12">
            <v>1229.2776673397886</v>
          </cell>
        </row>
      </sheetData>
      <sheetData sheetId="52">
        <row r="12">
          <cell r="I12">
            <v>830.36551394038156</v>
          </cell>
        </row>
      </sheetData>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ow r="13">
          <cell r="E13">
            <v>81.342371112195664</v>
          </cell>
        </row>
      </sheetData>
      <sheetData sheetId="155"/>
      <sheetData sheetId="156"/>
      <sheetData sheetId="157"/>
      <sheetData sheetId="158"/>
      <sheetData sheetId="159"/>
      <sheetData sheetId="160">
        <row r="13">
          <cell r="E13">
            <v>50.400611120668223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4_Фортум_Челябинская ТЭЦ-1 ("/>
    </sheetNames>
    <sheetDataSet>
      <sheetData sheetId="0" refreshError="1"/>
      <sheetData sheetId="1" refreshError="1"/>
      <sheetData sheetId="2" refreshError="1"/>
      <sheetData sheetId="3" refreshError="1"/>
      <sheetData sheetId="4" refreshError="1"/>
      <sheetData sheetId="5" refreshError="1"/>
      <sheetData sheetId="6">
        <row r="10">
          <cell r="K10">
            <v>0</v>
          </cell>
        </row>
        <row r="11">
          <cell r="L11">
            <v>26.899999999999995</v>
          </cell>
        </row>
        <row r="12">
          <cell r="L12">
            <v>24.19088261648745</v>
          </cell>
        </row>
        <row r="13">
          <cell r="L13">
            <v>202.47400000000002</v>
          </cell>
        </row>
        <row r="15">
          <cell r="L15">
            <v>178.28700000000001</v>
          </cell>
        </row>
        <row r="16">
          <cell r="L16">
            <v>370.95799999999997</v>
          </cell>
        </row>
        <row r="17">
          <cell r="L17">
            <v>370.95799999999997</v>
          </cell>
        </row>
        <row r="20">
          <cell r="L20">
            <v>904.96229230287747</v>
          </cell>
        </row>
        <row r="31">
          <cell r="L31">
            <v>442128.28962620936</v>
          </cell>
        </row>
        <row r="32">
          <cell r="L32">
            <v>161028.92613934711</v>
          </cell>
        </row>
        <row r="33">
          <cell r="L33">
            <v>281099.36348686228</v>
          </cell>
        </row>
        <row r="43">
          <cell r="J43">
            <v>161343.01220780311</v>
          </cell>
          <cell r="K43">
            <v>0</v>
          </cell>
          <cell r="L43">
            <v>161343.01220780311</v>
          </cell>
        </row>
      </sheetData>
      <sheetData sheetId="7" refreshError="1"/>
      <sheetData sheetId="8">
        <row r="16">
          <cell r="G16">
            <v>0</v>
          </cell>
        </row>
        <row r="170">
          <cell r="G170">
            <v>903.20060430287742</v>
          </cell>
        </row>
      </sheetData>
      <sheetData sheetId="9" refreshError="1"/>
      <sheetData sheetId="10" refreshError="1"/>
      <sheetData sheetId="11" refreshError="1"/>
      <sheetData sheetId="12" refreshError="1"/>
      <sheetData sheetId="13" refreshError="1">
        <row r="24">
          <cell r="M24">
            <v>191.90000000000009</v>
          </cell>
        </row>
        <row r="28">
          <cell r="M28">
            <v>161</v>
          </cell>
        </row>
      </sheetData>
      <sheetData sheetId="14">
        <row r="19">
          <cell r="G19">
            <v>0</v>
          </cell>
        </row>
      </sheetData>
      <sheetData sheetId="15" refreshError="1"/>
      <sheetData sheetId="16" refreshError="1"/>
      <sheetData sheetId="17">
        <row r="20">
          <cell r="G20">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 val="Фортум_Челябинская ТЭЦ-2_FORM4"/>
    </sheetNames>
    <sheetDataSet>
      <sheetData sheetId="0"/>
      <sheetData sheetId="1"/>
      <sheetData sheetId="2"/>
      <sheetData sheetId="3"/>
      <sheetData sheetId="4">
        <row r="27">
          <cell r="J27">
            <v>8.5990000000000002</v>
          </cell>
        </row>
      </sheetData>
      <sheetData sheetId="5">
        <row r="27">
          <cell r="J27">
            <v>7.9729999999999999</v>
          </cell>
        </row>
      </sheetData>
      <sheetData sheetId="6">
        <row r="27">
          <cell r="J27">
            <v>8.2309999999999999</v>
          </cell>
        </row>
      </sheetData>
      <sheetData sheetId="7">
        <row r="27">
          <cell r="J27">
            <v>7.14</v>
          </cell>
        </row>
      </sheetData>
      <sheetData sheetId="8">
        <row r="27">
          <cell r="I27">
            <v>5.9770000000000003</v>
          </cell>
        </row>
      </sheetData>
      <sheetData sheetId="9">
        <row r="27">
          <cell r="I27">
            <v>4.7750000000000004</v>
          </cell>
        </row>
      </sheetData>
      <sheetData sheetId="10">
        <row r="27">
          <cell r="I27">
            <v>5.734</v>
          </cell>
        </row>
      </sheetData>
      <sheetData sheetId="11">
        <row r="27">
          <cell r="I27">
            <v>4.2430000000000003</v>
          </cell>
        </row>
      </sheetData>
      <sheetData sheetId="12">
        <row r="27">
          <cell r="I27">
            <v>5.1280000000000001</v>
          </cell>
        </row>
      </sheetData>
      <sheetData sheetId="13">
        <row r="27">
          <cell r="I27">
            <v>5.766</v>
          </cell>
        </row>
      </sheetData>
      <sheetData sheetId="14">
        <row r="27">
          <cell r="I27">
            <v>6.2569999999999997</v>
          </cell>
        </row>
      </sheetData>
      <sheetData sheetId="15">
        <row r="27">
          <cell r="I27">
            <v>8.1590000000000007</v>
          </cell>
        </row>
      </sheetData>
      <sheetData sheetId="16">
        <row r="24">
          <cell r="I24">
            <v>339.63599999999997</v>
          </cell>
        </row>
      </sheetData>
      <sheetData sheetId="17">
        <row r="24">
          <cell r="I24">
            <v>145.17599999999999</v>
          </cell>
        </row>
      </sheetData>
      <sheetData sheetId="18">
        <row r="24">
          <cell r="I24">
            <v>73.402000000000001</v>
          </cell>
        </row>
      </sheetData>
      <sheetData sheetId="19">
        <row r="24">
          <cell r="I24">
            <v>294.303</v>
          </cell>
        </row>
      </sheetData>
      <sheetData sheetId="20">
        <row r="11">
          <cell r="H11">
            <v>320</v>
          </cell>
        </row>
        <row r="12">
          <cell r="H12">
            <v>318.27499999999998</v>
          </cell>
        </row>
        <row r="14">
          <cell r="H14">
            <v>22.859588080303805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360</v>
          </cell>
        </row>
        <row r="14">
          <cell r="H14">
            <v>27.208538382723159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 val="Фортум_Челябинская ТЭЦ-3 (БЛ 3)"/>
    </sheetNames>
    <sheetDataSet>
      <sheetData sheetId="0"/>
      <sheetData sheetId="1"/>
      <sheetData sheetId="2"/>
      <sheetData sheetId="3"/>
      <sheetData sheetId="4">
        <row r="27">
          <cell r="J27">
            <v>2.6976222249602331</v>
          </cell>
        </row>
      </sheetData>
      <sheetData sheetId="5">
        <row r="27">
          <cell r="J27">
            <v>2.3977653998564592</v>
          </cell>
        </row>
      </sheetData>
      <sheetData sheetId="6">
        <row r="27">
          <cell r="J27">
            <v>2.6449745633544546</v>
          </cell>
        </row>
      </sheetData>
      <sheetData sheetId="7">
        <row r="27">
          <cell r="J27">
            <v>2.107692322090319</v>
          </cell>
        </row>
      </sheetData>
      <sheetData sheetId="8">
        <row r="27">
          <cell r="I27">
            <v>0</v>
          </cell>
        </row>
      </sheetData>
      <sheetData sheetId="9">
        <row r="27">
          <cell r="I27">
            <v>2.64</v>
          </cell>
        </row>
      </sheetData>
      <sheetData sheetId="10">
        <row r="27">
          <cell r="I27">
            <v>3.062333333333342</v>
          </cell>
        </row>
      </sheetData>
      <sheetData sheetId="11">
        <row r="27">
          <cell r="I27">
            <v>3.0843333333333476</v>
          </cell>
        </row>
      </sheetData>
      <sheetData sheetId="12">
        <row r="27">
          <cell r="I27">
            <v>3.2730000000000103</v>
          </cell>
        </row>
      </sheetData>
      <sheetData sheetId="13">
        <row r="27">
          <cell r="I27">
            <v>2.2326666666666668</v>
          </cell>
        </row>
      </sheetData>
      <sheetData sheetId="14">
        <row r="27">
          <cell r="I27">
            <v>2.7753333333333337</v>
          </cell>
        </row>
      </sheetData>
      <sheetData sheetId="15">
        <row r="27">
          <cell r="I27">
            <v>2.7010000000000005</v>
          </cell>
        </row>
      </sheetData>
      <sheetData sheetId="16">
        <row r="24">
          <cell r="I24">
            <v>36.409666666666666</v>
          </cell>
        </row>
      </sheetData>
      <sheetData sheetId="17">
        <row r="24">
          <cell r="I24">
            <v>0</v>
          </cell>
        </row>
      </sheetData>
      <sheetData sheetId="18">
        <row r="24">
          <cell r="I24">
            <v>0</v>
          </cell>
        </row>
      </sheetData>
      <sheetData sheetId="19">
        <row r="24">
          <cell r="I24">
            <v>25.986333333333334</v>
          </cell>
        </row>
      </sheetData>
      <sheetData sheetId="20">
        <row r="11">
          <cell r="H11">
            <v>233</v>
          </cell>
        </row>
        <row r="12">
          <cell r="H12">
            <v>225.4</v>
          </cell>
        </row>
        <row r="14">
          <cell r="H14">
            <v>5.4313346403503084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 val="0.1"/>
      <sheetName val="4"/>
      <sheetName val="2.2"/>
      <sheetName val="2.1"/>
      <sheetName va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v>
          </cell>
        </row>
        <row r="12">
          <cell r="H12">
            <v>246.63333333333333</v>
          </cell>
        </row>
        <row r="14">
          <cell r="H14">
            <v>11.358976197409964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247.5</v>
          </cell>
        </row>
        <row r="12">
          <cell r="H12">
            <v>247.36666666666667</v>
          </cell>
        </row>
        <row r="14">
          <cell r="H14">
            <v>8.1473260720686156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263</v>
          </cell>
        </row>
        <row r="12">
          <cell r="H12">
            <v>258.24166666666667</v>
          </cell>
        </row>
        <row r="14">
          <cell r="H14">
            <v>7.8246042866743553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4">
          <cell r="I24">
            <v>521.86699999999996</v>
          </cell>
        </row>
      </sheetData>
      <sheetData sheetId="17">
        <row r="24">
          <cell r="I24">
            <v>217.637</v>
          </cell>
        </row>
      </sheetData>
      <sheetData sheetId="18">
        <row r="24">
          <cell r="I24">
            <v>31.901000000000003</v>
          </cell>
        </row>
      </sheetData>
      <sheetData sheetId="19">
        <row r="24">
          <cell r="I24">
            <v>422.03200000000004</v>
          </cell>
        </row>
      </sheetData>
      <sheetData sheetId="20">
        <row r="11">
          <cell r="H11">
            <v>472</v>
          </cell>
        </row>
        <row r="12">
          <cell r="H12">
            <v>470.59999999999997</v>
          </cell>
        </row>
        <row r="14">
          <cell r="H14">
            <v>25.527479892046632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 val="Фортум_Челябинская ТЭЦ-1 без ДП"/>
    </sheetNames>
    <sheetDataSet>
      <sheetData sheetId="0"/>
      <sheetData sheetId="1"/>
      <sheetData sheetId="2"/>
      <sheetData sheetId="3"/>
      <sheetData sheetId="4">
        <row r="27">
          <cell r="J27">
            <v>0</v>
          </cell>
        </row>
      </sheetData>
      <sheetData sheetId="5">
        <row r="27">
          <cell r="J27">
            <v>0</v>
          </cell>
        </row>
      </sheetData>
      <sheetData sheetId="6">
        <row r="27">
          <cell r="J27">
            <v>0</v>
          </cell>
        </row>
      </sheetData>
      <sheetData sheetId="7">
        <row r="27">
          <cell r="J27">
            <v>0</v>
          </cell>
        </row>
      </sheetData>
      <sheetData sheetId="8">
        <row r="27">
          <cell r="I27">
            <v>0.73</v>
          </cell>
        </row>
      </sheetData>
      <sheetData sheetId="9">
        <row r="27">
          <cell r="I27">
            <v>0.63700000000000001</v>
          </cell>
        </row>
      </sheetData>
      <sheetData sheetId="10">
        <row r="27">
          <cell r="I27">
            <v>0.42799999999999999</v>
          </cell>
        </row>
      </sheetData>
      <sheetData sheetId="11">
        <row r="27">
          <cell r="I27">
            <v>0.70799999999999996</v>
          </cell>
        </row>
      </sheetData>
      <sheetData sheetId="12">
        <row r="27">
          <cell r="I27">
            <v>0.72299999999999998</v>
          </cell>
        </row>
      </sheetData>
      <sheetData sheetId="13">
        <row r="27">
          <cell r="I27">
            <v>1.2370000000000001</v>
          </cell>
        </row>
      </sheetData>
      <sheetData sheetId="14">
        <row r="27">
          <cell r="I27">
            <v>1.244</v>
          </cell>
        </row>
      </sheetData>
      <sheetData sheetId="15">
        <row r="27">
          <cell r="I27">
            <v>1.413</v>
          </cell>
        </row>
      </sheetData>
      <sheetData sheetId="16">
        <row r="24">
          <cell r="I24">
            <v>75.783000000000001</v>
          </cell>
        </row>
      </sheetData>
      <sheetData sheetId="17">
        <row r="24">
          <cell r="I24">
            <v>34.042000000000002</v>
          </cell>
        </row>
      </sheetData>
      <sheetData sheetId="18">
        <row r="24">
          <cell r="I24">
            <v>25.652999999999999</v>
          </cell>
        </row>
      </sheetData>
      <sheetData sheetId="19">
        <row r="24">
          <cell r="I24">
            <v>72.376999999999995</v>
          </cell>
        </row>
      </sheetData>
      <sheetData sheetId="20">
        <row r="11">
          <cell r="H11">
            <v>50</v>
          </cell>
        </row>
        <row r="12">
          <cell r="H12">
            <v>28.283333333333335</v>
          </cell>
        </row>
        <row r="14">
          <cell r="H14">
            <v>3.5388278183137056</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4">
          <cell r="I24">
            <v>137.55000000000001</v>
          </cell>
        </row>
      </sheetData>
      <sheetData sheetId="17">
        <row r="24">
          <cell r="I24">
            <v>28.42</v>
          </cell>
        </row>
      </sheetData>
      <sheetData sheetId="18">
        <row r="24">
          <cell r="I24">
            <v>49.596000000000004</v>
          </cell>
        </row>
      </sheetData>
      <sheetData sheetId="19">
        <row r="24">
          <cell r="I24">
            <v>106.85499999999999</v>
          </cell>
        </row>
      </sheetData>
      <sheetData sheetId="20">
        <row r="11">
          <cell r="H11">
            <v>209.69999999999996</v>
          </cell>
        </row>
        <row r="12">
          <cell r="H12">
            <v>208.00833333333333</v>
          </cell>
        </row>
        <row r="14">
          <cell r="H14">
            <v>11.230591738937955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755</v>
          </cell>
        </row>
        <row r="12">
          <cell r="H12">
            <v>755</v>
          </cell>
        </row>
        <row r="14">
          <cell r="H14">
            <v>52.966374223150268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453.19999999999987</v>
          </cell>
        </row>
        <row r="12">
          <cell r="H12">
            <v>438.51666666666671</v>
          </cell>
        </row>
        <row r="14">
          <cell r="H14">
            <v>6.6791148689516247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453.10000000000008</v>
          </cell>
        </row>
        <row r="12">
          <cell r="H12">
            <v>442.4666666666667</v>
          </cell>
        </row>
        <row r="14">
          <cell r="H14">
            <v>7.1651103627965469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454.69999999999987</v>
          </cell>
        </row>
        <row r="12">
          <cell r="H12">
            <v>441.04166666666669</v>
          </cell>
        </row>
        <row r="14">
          <cell r="H14">
            <v>7.2524209800093793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453.19999999999987</v>
          </cell>
          <cell r="L11">
            <v>453.19999999999987</v>
          </cell>
        </row>
        <row r="12">
          <cell r="I12">
            <v>443.11657499999995</v>
          </cell>
          <cell r="L12">
            <v>442.91229063639298</v>
          </cell>
        </row>
        <row r="13">
          <cell r="I13">
            <v>3025.2045600000001</v>
          </cell>
          <cell r="L13">
            <v>3056.9838199683845</v>
          </cell>
        </row>
        <row r="15">
          <cell r="I15">
            <v>2994.9818110210003</v>
          </cell>
          <cell r="L15">
            <v>3005.2604838582301</v>
          </cell>
        </row>
        <row r="16">
          <cell r="I16">
            <v>0</v>
          </cell>
          <cell r="L16">
            <v>0</v>
          </cell>
        </row>
        <row r="17">
          <cell r="I17">
            <v>0</v>
          </cell>
          <cell r="L17">
            <v>0</v>
          </cell>
        </row>
        <row r="20">
          <cell r="L20">
            <v>671.02022660301247</v>
          </cell>
        </row>
        <row r="21">
          <cell r="L21">
            <v>206264.12059007995</v>
          </cell>
        </row>
        <row r="31">
          <cell r="I31">
            <v>1868331.3103901634</v>
          </cell>
          <cell r="L31">
            <v>2011296.2395483411</v>
          </cell>
        </row>
        <row r="32">
          <cell r="I32">
            <v>1868331.3103901634</v>
          </cell>
          <cell r="L32">
            <v>2011296.2395483411</v>
          </cell>
        </row>
        <row r="33">
          <cell r="I33">
            <v>0</v>
          </cell>
          <cell r="L33">
            <v>0</v>
          </cell>
        </row>
        <row r="43">
          <cell r="G43">
            <v>1873099.3064583996</v>
          </cell>
          <cell r="H43">
            <v>1042504.5867098873</v>
          </cell>
          <cell r="I43">
            <v>2915603.8931682869</v>
          </cell>
          <cell r="J43">
            <v>2016590.5708796284</v>
          </cell>
          <cell r="K43">
            <v>1096282.969519842</v>
          </cell>
          <cell r="L43">
            <v>3112873.5403994704</v>
          </cell>
        </row>
      </sheetData>
      <sheetData sheetId="7" refreshError="1"/>
      <sheetData sheetId="8">
        <row r="16">
          <cell r="G16">
            <v>1.2347503333333332</v>
          </cell>
        </row>
        <row r="170">
          <cell r="G170">
            <v>669.25853860301243</v>
          </cell>
        </row>
      </sheetData>
      <sheetData sheetId="9" refreshError="1">
        <row r="170">
          <cell r="G170">
            <v>623.82058666100625</v>
          </cell>
        </row>
      </sheetData>
      <sheetData sheetId="10" refreshError="1">
        <row r="170">
          <cell r="G170">
            <v>571.65502151519058</v>
          </cell>
        </row>
      </sheetData>
      <sheetData sheetId="11" refreshError="1"/>
      <sheetData sheetId="12" refreshError="1"/>
      <sheetData sheetId="13" refreshError="1">
        <row r="24">
          <cell r="L24">
            <v>215.99999999999997</v>
          </cell>
          <cell r="M24">
            <v>216</v>
          </cell>
        </row>
        <row r="28">
          <cell r="L28">
            <v>150.5</v>
          </cell>
          <cell r="M28">
            <v>150.5</v>
          </cell>
        </row>
      </sheetData>
      <sheetData sheetId="14">
        <row r="19">
          <cell r="G19">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472</v>
          </cell>
        </row>
        <row r="11">
          <cell r="I11">
            <v>472</v>
          </cell>
          <cell r="L11">
            <v>472</v>
          </cell>
        </row>
        <row r="12">
          <cell r="I12">
            <v>445.63394166666666</v>
          </cell>
          <cell r="L12">
            <v>445.67194065937463</v>
          </cell>
        </row>
        <row r="13">
          <cell r="I13">
            <v>3512.8228800000002</v>
          </cell>
          <cell r="L13">
            <v>2698.8500000000004</v>
          </cell>
        </row>
        <row r="15">
          <cell r="I15">
            <v>3196.8712293100002</v>
          </cell>
          <cell r="L15">
            <v>2467.8780000000006</v>
          </cell>
        </row>
        <row r="16">
          <cell r="I16">
            <v>2164.3108999999999</v>
          </cell>
          <cell r="L16">
            <v>2055.6483429999998</v>
          </cell>
        </row>
        <row r="17">
          <cell r="I17">
            <v>2158.6190999999999</v>
          </cell>
          <cell r="L17">
            <v>2050.3823459999999</v>
          </cell>
        </row>
        <row r="20">
          <cell r="L20">
            <v>841.78295454684633</v>
          </cell>
        </row>
        <row r="21">
          <cell r="L21">
            <v>245993.78979314785</v>
          </cell>
        </row>
        <row r="31">
          <cell r="I31">
            <v>3631736.1657859688</v>
          </cell>
          <cell r="L31">
            <v>3230644.010035953</v>
          </cell>
        </row>
        <row r="32">
          <cell r="I32">
            <v>2473340.1406113105</v>
          </cell>
          <cell r="L32">
            <v>2053390.4506853814</v>
          </cell>
        </row>
        <row r="33">
          <cell r="I33">
            <v>1158396.0251746583</v>
          </cell>
          <cell r="L33">
            <v>1177253.5593505716</v>
          </cell>
        </row>
        <row r="43">
          <cell r="G43">
            <v>2502754.686171094</v>
          </cell>
          <cell r="H43">
            <v>1221282.7161429115</v>
          </cell>
          <cell r="I43">
            <v>3724037.4023140054</v>
          </cell>
          <cell r="J43">
            <v>2077417.6343011626</v>
          </cell>
          <cell r="K43">
            <v>1315590.3562471976</v>
          </cell>
          <cell r="L43">
            <v>3393007.9905483602</v>
          </cell>
        </row>
      </sheetData>
      <sheetData sheetId="7" refreshError="1"/>
      <sheetData sheetId="8">
        <row r="16">
          <cell r="G16">
            <v>1.6089999999999998</v>
          </cell>
        </row>
        <row r="170">
          <cell r="G170">
            <v>832.04698558250482</v>
          </cell>
        </row>
      </sheetData>
      <sheetData sheetId="9" refreshError="1">
        <row r="170">
          <cell r="G170">
            <v>773.67524782821681</v>
          </cell>
        </row>
      </sheetData>
      <sheetData sheetId="10" refreshError="1">
        <row r="170">
          <cell r="G170">
            <v>708.14545278936157</v>
          </cell>
        </row>
      </sheetData>
      <sheetData sheetId="11" refreshError="1"/>
      <sheetData sheetId="12" refreshError="1"/>
      <sheetData sheetId="13" refreshError="1">
        <row r="24">
          <cell r="L24">
            <v>242</v>
          </cell>
          <cell r="M24">
            <v>242</v>
          </cell>
        </row>
        <row r="28">
          <cell r="L28">
            <v>168</v>
          </cell>
          <cell r="M28">
            <v>168</v>
          </cell>
        </row>
      </sheetData>
      <sheetData sheetId="14">
        <row r="19">
          <cell r="G19">
            <v>0</v>
          </cell>
        </row>
      </sheetData>
      <sheetData sheetId="15" refreshError="1"/>
      <sheetData sheetId="16" refreshError="1"/>
      <sheetData sheetId="17">
        <row r="15">
          <cell r="G15">
            <v>1.0805716498749445</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320.00000543945725</v>
          </cell>
        </row>
        <row r="11">
          <cell r="I11">
            <v>320</v>
          </cell>
          <cell r="L11">
            <v>320</v>
          </cell>
        </row>
        <row r="12">
          <cell r="I12">
            <v>296.5718</v>
          </cell>
          <cell r="L12">
            <v>296.87956422774278</v>
          </cell>
        </row>
        <row r="13">
          <cell r="I13">
            <v>2480.64</v>
          </cell>
          <cell r="L13">
            <v>1295.3330000000001</v>
          </cell>
        </row>
        <row r="15">
          <cell r="I15">
            <v>2083.7399999999998</v>
          </cell>
          <cell r="L15">
            <v>1092.5060000000001</v>
          </cell>
        </row>
        <row r="16">
          <cell r="I16">
            <v>2216.3231999999998</v>
          </cell>
          <cell r="L16">
            <v>2185.3189999999995</v>
          </cell>
        </row>
        <row r="17">
          <cell r="I17">
            <v>2206.1101999999996</v>
          </cell>
          <cell r="L17">
            <v>2176.4419999999996</v>
          </cell>
        </row>
        <row r="20">
          <cell r="L20">
            <v>847.49850445830475</v>
          </cell>
        </row>
        <row r="21">
          <cell r="L21">
            <v>392066.72605626786</v>
          </cell>
        </row>
        <row r="31">
          <cell r="I31">
            <v>3354155.6326809395</v>
          </cell>
          <cell r="L31">
            <v>2414204.0124119553</v>
          </cell>
        </row>
        <row r="32">
          <cell r="I32">
            <v>1966142.1398969162</v>
          </cell>
          <cell r="L32">
            <v>915265.18271052628</v>
          </cell>
        </row>
        <row r="33">
          <cell r="I33">
            <v>1388013.4927840233</v>
          </cell>
          <cell r="L33">
            <v>1498938.829701429</v>
          </cell>
        </row>
        <row r="43">
          <cell r="G43">
            <v>1985306.3721065633</v>
          </cell>
          <cell r="H43">
            <v>1327503.4996993472</v>
          </cell>
          <cell r="I43">
            <v>3312809.8718059105</v>
          </cell>
          <cell r="J43">
            <v>925897.20111172472</v>
          </cell>
          <cell r="K43">
            <v>1396759.1853573911</v>
          </cell>
          <cell r="L43">
            <v>2322656.386469116</v>
          </cell>
        </row>
      </sheetData>
      <sheetData sheetId="7" refreshError="1"/>
      <sheetData sheetId="8">
        <row r="16">
          <cell r="G16">
            <v>1.8250000000000002</v>
          </cell>
        </row>
      </sheetData>
      <sheetData sheetId="9" refreshError="1">
        <row r="181">
          <cell r="G181">
            <v>943.56404344923806</v>
          </cell>
        </row>
      </sheetData>
      <sheetData sheetId="10" refreshError="1">
        <row r="181">
          <cell r="G181">
            <v>858.71652625743081</v>
          </cell>
        </row>
      </sheetData>
      <sheetData sheetId="11" refreshError="1"/>
      <sheetData sheetId="12" refreshError="1"/>
      <sheetData sheetId="13" refreshError="1">
        <row r="24">
          <cell r="L24">
            <v>252.09999999999997</v>
          </cell>
          <cell r="M24">
            <v>205.69999999999996</v>
          </cell>
        </row>
        <row r="28">
          <cell r="L28">
            <v>168.3</v>
          </cell>
          <cell r="M28">
            <v>169.40000000000003</v>
          </cell>
        </row>
      </sheetData>
      <sheetData sheetId="14">
        <row r="19">
          <cell r="G19">
            <v>0</v>
          </cell>
        </row>
      </sheetData>
      <sheetData sheetId="15" refreshError="1"/>
      <sheetData sheetId="16" refreshError="1"/>
      <sheetData sheetId="17">
        <row r="15">
          <cell r="G15">
            <v>1.0956465356665701</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453.10000000000008</v>
          </cell>
          <cell r="L11">
            <v>453.10000000000008</v>
          </cell>
        </row>
        <row r="12">
          <cell r="I12">
            <v>441.41317500000002</v>
          </cell>
          <cell r="L12">
            <v>442.18610701457339</v>
          </cell>
        </row>
        <row r="13">
          <cell r="I13">
            <v>3574.7797599999999</v>
          </cell>
          <cell r="L13">
            <v>3365.4276402497048</v>
          </cell>
        </row>
        <row r="15">
          <cell r="I15">
            <v>3521.4146040269998</v>
          </cell>
          <cell r="L15">
            <v>3308.119283502589</v>
          </cell>
        </row>
        <row r="16">
          <cell r="I16">
            <v>0</v>
          </cell>
          <cell r="L16">
            <v>0</v>
          </cell>
        </row>
        <row r="17">
          <cell r="I17">
            <v>0</v>
          </cell>
          <cell r="L17">
            <v>0</v>
          </cell>
        </row>
        <row r="20">
          <cell r="L20">
            <v>805.83687857962332</v>
          </cell>
        </row>
        <row r="21">
          <cell r="L21">
            <v>229434.75517928001</v>
          </cell>
        </row>
        <row r="31">
          <cell r="I31">
            <v>2645012.2509866706</v>
          </cell>
          <cell r="L31">
            <v>2659976.6433424712</v>
          </cell>
        </row>
        <row r="32">
          <cell r="I32">
            <v>2645012.2509866706</v>
          </cell>
          <cell r="L32">
            <v>2659976.6433424712</v>
          </cell>
        </row>
        <row r="33">
          <cell r="I33">
            <v>0</v>
          </cell>
          <cell r="L33">
            <v>0</v>
          </cell>
        </row>
        <row r="43">
          <cell r="G43">
            <v>2650618.3254292086</v>
          </cell>
          <cell r="H43">
            <v>1155609.5396469752</v>
          </cell>
          <cell r="I43">
            <v>3806227.8650761838</v>
          </cell>
          <cell r="J43">
            <v>2665804.5173867862</v>
          </cell>
          <cell r="K43">
            <v>1217434.3344788109</v>
          </cell>
          <cell r="L43">
            <v>3883238.8518655971</v>
          </cell>
        </row>
      </sheetData>
      <sheetData sheetId="7" refreshError="1"/>
      <sheetData sheetId="8">
        <row r="16">
          <cell r="G16">
            <v>1.4987270000000001</v>
          </cell>
        </row>
        <row r="170">
          <cell r="G170">
            <v>804.07519057962327</v>
          </cell>
        </row>
      </sheetData>
      <sheetData sheetId="9" refreshError="1">
        <row r="170">
          <cell r="G170">
            <v>751.12207689543345</v>
          </cell>
        </row>
      </sheetData>
      <sheetData sheetId="10" refreshError="1">
        <row r="170">
          <cell r="G170">
            <v>687.07050840414479</v>
          </cell>
        </row>
      </sheetData>
      <sheetData sheetId="11" refreshError="1"/>
      <sheetData sheetId="12" refreshError="1"/>
      <sheetData sheetId="13" refreshError="1">
        <row r="24">
          <cell r="L24">
            <v>216</v>
          </cell>
          <cell r="M24">
            <v>215.99999999999997</v>
          </cell>
        </row>
        <row r="28">
          <cell r="L28">
            <v>150.5</v>
          </cell>
          <cell r="M28">
            <v>150.5</v>
          </cell>
        </row>
      </sheetData>
      <sheetData sheetId="14">
        <row r="19">
          <cell r="G19">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 val="2024_Фортум_Челябинская ТЭЦ-3 ("/>
    </sheetNames>
    <sheetDataSet>
      <sheetData sheetId="0" refreshError="1"/>
      <sheetData sheetId="1" refreshError="1"/>
      <sheetData sheetId="2" refreshError="1"/>
      <sheetData sheetId="3" refreshError="1"/>
      <sheetData sheetId="4" refreshError="1"/>
      <sheetData sheetId="5" refreshError="1"/>
      <sheetData sheetId="6">
        <row r="11">
          <cell r="I11">
            <v>233</v>
          </cell>
          <cell r="L11">
            <v>233</v>
          </cell>
        </row>
        <row r="12">
          <cell r="I12">
            <v>226.52119999999999</v>
          </cell>
          <cell r="L12">
            <v>226.06755817416433</v>
          </cell>
        </row>
        <row r="13">
          <cell r="I13">
            <v>1638.31</v>
          </cell>
          <cell r="L13">
            <v>1501.32</v>
          </cell>
        </row>
        <row r="15">
          <cell r="I15">
            <v>1594.12</v>
          </cell>
          <cell r="L15">
            <v>1452.1528088666946</v>
          </cell>
        </row>
        <row r="16">
          <cell r="I16">
            <v>288.33370000000002</v>
          </cell>
          <cell r="L16">
            <v>308.81333333333333</v>
          </cell>
        </row>
        <row r="17">
          <cell r="I17">
            <v>288.33370000000002</v>
          </cell>
          <cell r="L17">
            <v>308.81333333333333</v>
          </cell>
        </row>
        <row r="20">
          <cell r="L20">
            <v>966.54581968525042</v>
          </cell>
        </row>
        <row r="21">
          <cell r="L21">
            <v>174280.26617767997</v>
          </cell>
        </row>
        <row r="31">
          <cell r="I31">
            <v>1602101.0991358983</v>
          </cell>
          <cell r="L31">
            <v>1591905.4338028971</v>
          </cell>
        </row>
        <row r="32">
          <cell r="I32">
            <v>1435529.0784350019</v>
          </cell>
          <cell r="L32">
            <v>1401013.9867767512</v>
          </cell>
        </row>
        <row r="33">
          <cell r="I33">
            <v>166572.02070089639</v>
          </cell>
          <cell r="L33">
            <v>190891.44702614588</v>
          </cell>
        </row>
        <row r="43">
          <cell r="G43">
            <v>1438066.909504402</v>
          </cell>
          <cell r="H43">
            <v>449970.10419985151</v>
          </cell>
          <cell r="I43">
            <v>1888037.0137042534</v>
          </cell>
          <cell r="J43">
            <v>1403572.2269542981</v>
          </cell>
          <cell r="K43">
            <v>472789.37055277813</v>
          </cell>
          <cell r="L43">
            <v>1876361.5975070763</v>
          </cell>
        </row>
      </sheetData>
      <sheetData sheetId="7" refreshError="1"/>
      <sheetData sheetId="8">
        <row r="16">
          <cell r="G16">
            <v>0</v>
          </cell>
        </row>
        <row r="170">
          <cell r="G170">
            <v>964.78413168525037</v>
          </cell>
        </row>
      </sheetData>
      <sheetData sheetId="9" refreshError="1">
        <row r="170">
          <cell r="G170">
            <v>900.51506689270695</v>
          </cell>
        </row>
      </sheetData>
      <sheetData sheetId="10" refreshError="1">
        <row r="170">
          <cell r="G170">
            <v>825.13092035130535</v>
          </cell>
        </row>
      </sheetData>
      <sheetData sheetId="11" refreshError="1"/>
      <sheetData sheetId="12" refreshError="1"/>
      <sheetData sheetId="13" refreshError="1">
        <row r="24">
          <cell r="L24">
            <v>237.99999999999997</v>
          </cell>
          <cell r="M24">
            <v>238</v>
          </cell>
        </row>
        <row r="28">
          <cell r="L28">
            <v>153</v>
          </cell>
          <cell r="M28">
            <v>153.00000000000003</v>
          </cell>
        </row>
      </sheetData>
      <sheetData sheetId="14">
        <row r="47">
          <cell r="G47">
            <v>966.54581968525042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ow r="9">
          <cell r="E9">
            <v>104.2</v>
          </cell>
        </row>
      </sheetData>
      <sheetData sheetId="5" refreshError="1"/>
      <sheetData sheetId="6">
        <row r="10">
          <cell r="N10">
            <v>119.09999948820692</v>
          </cell>
        </row>
        <row r="11">
          <cell r="O11">
            <v>50</v>
          </cell>
        </row>
        <row r="12">
          <cell r="O12">
            <v>24.905683333333332</v>
          </cell>
        </row>
        <row r="13">
          <cell r="O13">
            <v>136.79</v>
          </cell>
        </row>
        <row r="15">
          <cell r="O15">
            <v>106.01</v>
          </cell>
        </row>
        <row r="16">
          <cell r="O16">
            <v>359.73599999999999</v>
          </cell>
        </row>
        <row r="17">
          <cell r="O17">
            <v>357.95499999999998</v>
          </cell>
        </row>
        <row r="31">
          <cell r="O31">
            <v>313425.12515886541</v>
          </cell>
        </row>
        <row r="32">
          <cell r="O32">
            <v>77076.51770539704</v>
          </cell>
        </row>
        <row r="33">
          <cell r="O33">
            <v>236348.60745346837</v>
          </cell>
        </row>
        <row r="43">
          <cell r="M43">
            <v>78051.49551287049</v>
          </cell>
          <cell r="N43">
            <v>255667.28826569338</v>
          </cell>
          <cell r="O43">
            <v>333718.78377856384</v>
          </cell>
        </row>
      </sheetData>
      <sheetData sheetId="7" refreshError="1"/>
      <sheetData sheetId="8">
        <row r="16">
          <cell r="H16">
            <v>0.18513538549077413</v>
          </cell>
        </row>
        <row r="170">
          <cell r="H170">
            <v>727.06836812939378</v>
          </cell>
        </row>
      </sheetData>
      <sheetData sheetId="9" refreshError="1">
        <row r="170">
          <cell r="G170">
            <v>664.66852316601887</v>
          </cell>
        </row>
      </sheetData>
      <sheetData sheetId="10" refreshError="1"/>
      <sheetData sheetId="11" refreshError="1"/>
      <sheetData sheetId="12" refreshError="1"/>
      <sheetData sheetId="13" refreshError="1">
        <row r="24">
          <cell r="N24">
            <v>191.3</v>
          </cell>
        </row>
        <row r="28">
          <cell r="N28">
            <v>174</v>
          </cell>
        </row>
      </sheetData>
      <sheetData sheetId="14" refreshError="1"/>
      <sheetData sheetId="15" refreshError="1"/>
      <sheetData sheetId="16" refreshError="1"/>
      <sheetData sheetId="17">
        <row r="11">
          <cell r="H11">
            <v>149</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209.69999999999996</v>
          </cell>
          <cell r="L11">
            <v>209.69999999999996</v>
          </cell>
        </row>
        <row r="12">
          <cell r="I12">
            <v>199.89928333333333</v>
          </cell>
          <cell r="L12">
            <v>198.44021198965925</v>
          </cell>
        </row>
        <row r="13">
          <cell r="I13">
            <v>1711.15</v>
          </cell>
          <cell r="L13">
            <v>1460.3209999999999</v>
          </cell>
        </row>
        <row r="15">
          <cell r="I15">
            <v>1625.3400000000001</v>
          </cell>
          <cell r="L15">
            <v>1361.4519999999998</v>
          </cell>
        </row>
        <row r="16">
          <cell r="I16">
            <v>700.47919999999999</v>
          </cell>
          <cell r="L16">
            <v>708.827</v>
          </cell>
        </row>
        <row r="17">
          <cell r="I17">
            <v>700.47919999999999</v>
          </cell>
          <cell r="L17">
            <v>708.827</v>
          </cell>
        </row>
        <row r="20">
          <cell r="L20">
            <v>909.17140674480152</v>
          </cell>
        </row>
        <row r="21">
          <cell r="L21">
            <v>174280.26617767997</v>
          </cell>
        </row>
        <row r="31">
          <cell r="I31">
            <v>1685410.7364629519</v>
          </cell>
          <cell r="L31">
            <v>1576632.3985775018</v>
          </cell>
        </row>
        <row r="32">
          <cell r="I32">
            <v>1370260.8595655614</v>
          </cell>
          <cell r="L32">
            <v>1235394.7764045475</v>
          </cell>
        </row>
        <row r="33">
          <cell r="I33">
            <v>315149.87689739047</v>
          </cell>
          <cell r="L33">
            <v>341237.62217295426</v>
          </cell>
        </row>
        <row r="43">
          <cell r="G43">
            <v>1372848.3927188616</v>
          </cell>
          <cell r="H43">
            <v>397087.342601821</v>
          </cell>
          <cell r="I43">
            <v>1769935.7353206826</v>
          </cell>
          <cell r="J43">
            <v>1237793.2300555233</v>
          </cell>
          <cell r="K43">
            <v>415010.55559095665</v>
          </cell>
          <cell r="L43">
            <v>1652803.78564648</v>
          </cell>
        </row>
      </sheetData>
      <sheetData sheetId="7" refreshError="1"/>
      <sheetData sheetId="8">
        <row r="16">
          <cell r="G16">
            <v>0</v>
          </cell>
        </row>
        <row r="170">
          <cell r="G170">
            <v>907.40971874480169</v>
          </cell>
        </row>
      </sheetData>
      <sheetData sheetId="9" refreshError="1">
        <row r="170">
          <cell r="G170">
            <v>843.06105772672879</v>
          </cell>
        </row>
      </sheetData>
      <sheetData sheetId="10" refreshError="1">
        <row r="170">
          <cell r="G170">
            <v>772.28249590440782</v>
          </cell>
        </row>
      </sheetData>
      <sheetData sheetId="11" refreshError="1"/>
      <sheetData sheetId="12" refreshError="1"/>
      <sheetData sheetId="13" refreshError="1">
        <row r="24">
          <cell r="L24">
            <v>263.10000000000002</v>
          </cell>
          <cell r="M24">
            <v>263.10000000000002</v>
          </cell>
        </row>
        <row r="28">
          <cell r="L28">
            <v>140.69999999999999</v>
          </cell>
          <cell r="M28">
            <v>140.69999999999999</v>
          </cell>
        </row>
      </sheetData>
      <sheetData sheetId="14">
        <row r="47">
          <cell r="G47">
            <v>909.17140674480152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454.69999999999987</v>
          </cell>
          <cell r="L11">
            <v>454.69999999999987</v>
          </cell>
        </row>
        <row r="12">
          <cell r="I12">
            <v>444.25774999999999</v>
          </cell>
          <cell r="L12">
            <v>445.75246074484591</v>
          </cell>
        </row>
        <row r="13">
          <cell r="I13">
            <v>3711.4</v>
          </cell>
          <cell r="L13">
            <v>3394.567478580715</v>
          </cell>
        </row>
        <row r="15">
          <cell r="I15">
            <v>3644.6600000000003</v>
          </cell>
          <cell r="L15">
            <v>3336.9029366814525</v>
          </cell>
        </row>
        <row r="16">
          <cell r="I16">
            <v>0</v>
          </cell>
          <cell r="L16">
            <v>0</v>
          </cell>
        </row>
        <row r="17">
          <cell r="I17">
            <v>0</v>
          </cell>
          <cell r="L17">
            <v>0</v>
          </cell>
        </row>
        <row r="20">
          <cell r="L20">
            <v>754.5983633279651</v>
          </cell>
        </row>
        <row r="31">
          <cell r="I31">
            <v>2561726.9828180261</v>
          </cell>
          <cell r="L31">
            <v>2512142.9127433877</v>
          </cell>
        </row>
        <row r="32">
          <cell r="I32">
            <v>2561726.9828180261</v>
          </cell>
          <cell r="L32">
            <v>2512142.9127433877</v>
          </cell>
        </row>
        <row r="33">
          <cell r="I33">
            <v>0</v>
          </cell>
          <cell r="L33">
            <v>0</v>
          </cell>
        </row>
        <row r="43">
          <cell r="G43">
            <v>2567529.2633147263</v>
          </cell>
          <cell r="H43">
            <v>0</v>
          </cell>
          <cell r="I43">
            <v>2567529.2633147263</v>
          </cell>
          <cell r="J43">
            <v>2518021.4946041042</v>
          </cell>
          <cell r="K43">
            <v>0</v>
          </cell>
          <cell r="L43">
            <v>2518021.4946041042</v>
          </cell>
        </row>
      </sheetData>
      <sheetData sheetId="7" refreshError="1"/>
      <sheetData sheetId="8">
        <row r="16">
          <cell r="G16">
            <v>1.4987270000000001</v>
          </cell>
        </row>
        <row r="170">
          <cell r="G170">
            <v>752.83667532796505</v>
          </cell>
        </row>
      </sheetData>
      <sheetData sheetId="9" refreshError="1">
        <row r="170">
          <cell r="G170">
            <v>702.87131935983768</v>
          </cell>
        </row>
      </sheetData>
      <sheetData sheetId="10" refreshError="1">
        <row r="170">
          <cell r="G170">
            <v>643.69613035838609</v>
          </cell>
        </row>
      </sheetData>
      <sheetData sheetId="11" refreshError="1"/>
      <sheetData sheetId="12" refreshError="1"/>
      <sheetData sheetId="13" refreshError="1">
        <row r="24">
          <cell r="L24">
            <v>216</v>
          </cell>
          <cell r="M24">
            <v>216</v>
          </cell>
        </row>
        <row r="28">
          <cell r="L28">
            <v>150.5</v>
          </cell>
          <cell r="M28">
            <v>150.5</v>
          </cell>
        </row>
      </sheetData>
      <sheetData sheetId="14">
        <row r="19">
          <cell r="G19">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755</v>
          </cell>
        </row>
        <row r="11">
          <cell r="I11">
            <v>755</v>
          </cell>
          <cell r="L11">
            <v>755</v>
          </cell>
        </row>
        <row r="12">
          <cell r="I12">
            <v>704.39474166666662</v>
          </cell>
          <cell r="L12">
            <v>702.23159627588007</v>
          </cell>
        </row>
        <row r="13">
          <cell r="I13">
            <v>5418.9193439999999</v>
          </cell>
          <cell r="L13">
            <v>4968.0143396814792</v>
          </cell>
        </row>
        <row r="15">
          <cell r="I15">
            <v>5166.0128187299997</v>
          </cell>
          <cell r="L15">
            <v>4504.5614852332592</v>
          </cell>
        </row>
        <row r="16">
          <cell r="I16">
            <v>3096.3407000000002</v>
          </cell>
          <cell r="L16">
            <v>3246.3744500000003</v>
          </cell>
        </row>
        <row r="17">
          <cell r="I17">
            <v>3084.9728</v>
          </cell>
          <cell r="L17">
            <v>3235.0704480000004</v>
          </cell>
        </row>
        <row r="20">
          <cell r="L20">
            <v>1015.1355467728604</v>
          </cell>
        </row>
        <row r="21">
          <cell r="L21">
            <v>230319.48470091814</v>
          </cell>
        </row>
        <row r="31">
          <cell r="I31">
            <v>6583420.0793391913</v>
          </cell>
          <cell r="L31">
            <v>6490901.3921863269</v>
          </cell>
        </row>
        <row r="32">
          <cell r="I32">
            <v>4834503.2568446724</v>
          </cell>
          <cell r="L32">
            <v>4528884.2246756963</v>
          </cell>
        </row>
        <row r="33">
          <cell r="I33">
            <v>1748916.8224945189</v>
          </cell>
          <cell r="L33">
            <v>1962017.1675106306</v>
          </cell>
        </row>
        <row r="43">
          <cell r="G43">
            <v>4882035.9462463856</v>
          </cell>
          <cell r="H43">
            <v>1849142.522781434</v>
          </cell>
          <cell r="I43">
            <v>6731178.4690278191</v>
          </cell>
          <cell r="J43">
            <v>4572740.4862842327</v>
          </cell>
          <cell r="K43">
            <v>1940851.4327395663</v>
          </cell>
          <cell r="L43">
            <v>6513591.9190237988</v>
          </cell>
        </row>
      </sheetData>
      <sheetData sheetId="7" refreshError="1"/>
      <sheetData sheetId="8">
        <row r="16">
          <cell r="G16">
            <v>3.7557866666666673</v>
          </cell>
        </row>
        <row r="170">
          <cell r="G170">
            <v>1005.3995798530382</v>
          </cell>
        </row>
      </sheetData>
      <sheetData sheetId="9" refreshError="1">
        <row r="170">
          <cell r="G170">
            <v>935.82873803886037</v>
          </cell>
        </row>
      </sheetData>
      <sheetData sheetId="10" refreshError="1">
        <row r="170">
          <cell r="G170">
            <v>859.73833776550521</v>
          </cell>
        </row>
      </sheetData>
      <sheetData sheetId="11" refreshError="1"/>
      <sheetData sheetId="12" refreshError="1"/>
      <sheetData sheetId="13" refreshError="1">
        <row r="24">
          <cell r="L24">
            <v>272</v>
          </cell>
          <cell r="M24">
            <v>272</v>
          </cell>
        </row>
        <row r="28">
          <cell r="L28">
            <v>164.7</v>
          </cell>
          <cell r="M28">
            <v>164.7</v>
          </cell>
        </row>
      </sheetData>
      <sheetData sheetId="14">
        <row r="19">
          <cell r="G19">
            <v>0</v>
          </cell>
        </row>
      </sheetData>
      <sheetData sheetId="15" refreshError="1"/>
      <sheetData sheetId="16" refreshError="1"/>
      <sheetData sheetId="17">
        <row r="15">
          <cell r="G15">
            <v>1.0655526584127499</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247</v>
          </cell>
          <cell r="L11">
            <v>247</v>
          </cell>
        </row>
        <row r="12">
          <cell r="I12">
            <v>237.26171666666667</v>
          </cell>
          <cell r="L12">
            <v>236.6066981343744</v>
          </cell>
        </row>
        <row r="13">
          <cell r="I13">
            <v>2074.8000000000002</v>
          </cell>
          <cell r="L13">
            <v>1668.2819999999999</v>
          </cell>
        </row>
        <row r="15">
          <cell r="I15">
            <v>1971.0800000000002</v>
          </cell>
          <cell r="L15">
            <v>1576.8768392882409</v>
          </cell>
        </row>
        <row r="16">
          <cell r="I16">
            <v>521.21590000000003</v>
          </cell>
          <cell r="L16">
            <v>561.23214691009855</v>
          </cell>
        </row>
        <row r="17">
          <cell r="I17">
            <v>520.10300000000007</v>
          </cell>
          <cell r="L17">
            <v>559.97548024343189</v>
          </cell>
        </row>
        <row r="20">
          <cell r="L20">
            <v>1065.1670552434418</v>
          </cell>
        </row>
        <row r="31">
          <cell r="I31">
            <v>2340093.7289575478</v>
          </cell>
          <cell r="L31">
            <v>2117273.5024669413</v>
          </cell>
        </row>
        <row r="32">
          <cell r="I32">
            <v>1957839.1820311132</v>
          </cell>
          <cell r="L32">
            <v>1676859.2943809896</v>
          </cell>
        </row>
        <row r="33">
          <cell r="I33">
            <v>382254.54692643462</v>
          </cell>
          <cell r="L33">
            <v>440414.20808595163</v>
          </cell>
        </row>
        <row r="43">
          <cell r="G43">
            <v>1960977.1315357133</v>
          </cell>
          <cell r="H43">
            <v>0</v>
          </cell>
          <cell r="I43">
            <v>1960977.1315357133</v>
          </cell>
          <cell r="J43">
            <v>1679637.2593862417</v>
          </cell>
          <cell r="K43">
            <v>0</v>
          </cell>
          <cell r="L43">
            <v>1679637.2593862417</v>
          </cell>
        </row>
      </sheetData>
      <sheetData sheetId="7" refreshError="1"/>
      <sheetData sheetId="8">
        <row r="16">
          <cell r="G16">
            <v>0.13104066666666669</v>
          </cell>
        </row>
        <row r="170">
          <cell r="G170">
            <v>1063.4053672434418</v>
          </cell>
        </row>
      </sheetData>
      <sheetData sheetId="9" refreshError="1">
        <row r="170">
          <cell r="G170">
            <v>993.28245531947618</v>
          </cell>
        </row>
      </sheetData>
      <sheetData sheetId="10" refreshError="1">
        <row r="170">
          <cell r="G170">
            <v>909.96997324702363</v>
          </cell>
        </row>
      </sheetData>
      <sheetData sheetId="11" refreshError="1"/>
      <sheetData sheetId="12" refreshError="1"/>
      <sheetData sheetId="13" refreshError="1">
        <row r="24">
          <cell r="L24">
            <v>220.1</v>
          </cell>
          <cell r="M24">
            <v>220.10000000000002</v>
          </cell>
        </row>
        <row r="28">
          <cell r="L28">
            <v>163</v>
          </cell>
          <cell r="M28">
            <v>163</v>
          </cell>
        </row>
      </sheetData>
      <sheetData sheetId="14">
        <row r="19">
          <cell r="G19">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247.5</v>
          </cell>
          <cell r="L11">
            <v>247.5</v>
          </cell>
        </row>
        <row r="12">
          <cell r="I12">
            <v>236.61744166666668</v>
          </cell>
          <cell r="L12">
            <v>236.70024903789502</v>
          </cell>
        </row>
        <row r="13">
          <cell r="I13">
            <v>2061.1799999999998</v>
          </cell>
          <cell r="L13">
            <v>1853.2459999999996</v>
          </cell>
        </row>
        <row r="15">
          <cell r="I15">
            <v>1961.6899999999998</v>
          </cell>
          <cell r="L15">
            <v>1758.4499565947715</v>
          </cell>
        </row>
        <row r="16">
          <cell r="I16">
            <v>581.07100000000003</v>
          </cell>
          <cell r="L16">
            <v>531.01180429071348</v>
          </cell>
        </row>
        <row r="17">
          <cell r="I17">
            <v>579.80770000000007</v>
          </cell>
          <cell r="L17">
            <v>529.81547095738017</v>
          </cell>
        </row>
        <row r="20">
          <cell r="L20">
            <v>1074.3810297618886</v>
          </cell>
        </row>
        <row r="31">
          <cell r="I31">
            <v>2395138.9095510966</v>
          </cell>
          <cell r="L31">
            <v>2306611.8852500943</v>
          </cell>
        </row>
        <row r="32">
          <cell r="I32">
            <v>1965136.8548629985</v>
          </cell>
          <cell r="L32">
            <v>1886147.4349639055</v>
          </cell>
        </row>
        <row r="33">
          <cell r="I33">
            <v>430002.05468809814</v>
          </cell>
          <cell r="L33">
            <v>420464.45028618886</v>
          </cell>
        </row>
        <row r="43">
          <cell r="G43">
            <v>1968259.8555345484</v>
          </cell>
          <cell r="H43">
            <v>0</v>
          </cell>
          <cell r="I43">
            <v>1968259.8555345484</v>
          </cell>
          <cell r="J43">
            <v>1889245.275151039</v>
          </cell>
          <cell r="K43">
            <v>0</v>
          </cell>
          <cell r="L43">
            <v>1889245.275151039</v>
          </cell>
        </row>
      </sheetData>
      <sheetData sheetId="7" refreshError="1"/>
      <sheetData sheetId="8">
        <row r="16">
          <cell r="G16">
            <v>0.13104066666666669</v>
          </cell>
        </row>
        <row r="170">
          <cell r="G170">
            <v>1072.6193417618886</v>
          </cell>
        </row>
      </sheetData>
      <sheetData sheetId="9" refreshError="1">
        <row r="170">
          <cell r="G170">
            <v>1001.7570843828528</v>
          </cell>
        </row>
      </sheetData>
      <sheetData sheetId="10" refreshError="1">
        <row r="170">
          <cell r="G170">
            <v>917.76701489606205</v>
          </cell>
        </row>
      </sheetData>
      <sheetData sheetId="11" refreshError="1"/>
      <sheetData sheetId="12" refreshError="1"/>
      <sheetData sheetId="13" refreshError="1">
        <row r="24">
          <cell r="L24">
            <v>220.1</v>
          </cell>
          <cell r="M24">
            <v>220.09999999999997</v>
          </cell>
        </row>
        <row r="28">
          <cell r="L28">
            <v>163</v>
          </cell>
          <cell r="M28">
            <v>163</v>
          </cell>
        </row>
      </sheetData>
      <sheetData sheetId="14">
        <row r="47">
          <cell r="G47">
            <v>1074.3810297618886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0">
          <cell r="K10">
            <v>247.5</v>
          </cell>
        </row>
        <row r="11">
          <cell r="I11">
            <v>263</v>
          </cell>
          <cell r="L11">
            <v>263</v>
          </cell>
        </row>
        <row r="12">
          <cell r="I12">
            <v>255.44929166666668</v>
          </cell>
          <cell r="L12">
            <v>254.39300082202442</v>
          </cell>
        </row>
        <row r="13">
          <cell r="I13">
            <v>2190.27</v>
          </cell>
          <cell r="L13">
            <v>1866.1219999999996</v>
          </cell>
        </row>
        <row r="15">
          <cell r="I15">
            <v>2102.66</v>
          </cell>
          <cell r="L15">
            <v>1790.4681420418121</v>
          </cell>
        </row>
        <row r="16">
          <cell r="I16">
            <v>212.58189999999999</v>
          </cell>
          <cell r="L16">
            <v>168.42271546585448</v>
          </cell>
        </row>
        <row r="17">
          <cell r="I17">
            <v>212.1131</v>
          </cell>
          <cell r="L17">
            <v>168.02604879918781</v>
          </cell>
        </row>
        <row r="20">
          <cell r="L20">
            <v>1054.6214572796607</v>
          </cell>
        </row>
        <row r="21">
          <cell r="K21">
            <v>145182.80699928946</v>
          </cell>
        </row>
        <row r="31">
          <cell r="I31">
            <v>2223407.9787987908</v>
          </cell>
          <cell r="L31">
            <v>2016060.4341427127</v>
          </cell>
        </row>
        <row r="32">
          <cell r="I32">
            <v>2068938.5410187198</v>
          </cell>
          <cell r="L32">
            <v>1885111.8749327252</v>
          </cell>
        </row>
        <row r="33">
          <cell r="I33">
            <v>154469.43778007105</v>
          </cell>
          <cell r="L33">
            <v>130948.55920998752</v>
          </cell>
        </row>
        <row r="43">
          <cell r="G43">
            <v>2072285.9652254197</v>
          </cell>
          <cell r="H43">
            <v>422324.10516433546</v>
          </cell>
          <cell r="I43">
            <v>2494610.0703897551</v>
          </cell>
          <cell r="J43">
            <v>1888266.1211729425</v>
          </cell>
          <cell r="K43">
            <v>443201.87928376871</v>
          </cell>
          <cell r="L43">
            <v>2331468.0004567113</v>
          </cell>
        </row>
      </sheetData>
      <sheetData sheetId="7" refreshError="1"/>
      <sheetData sheetId="8">
        <row r="16">
          <cell r="G16">
            <v>0.11549899999999998</v>
          </cell>
        </row>
        <row r="170">
          <cell r="G170">
            <v>1052.8597692796607</v>
          </cell>
        </row>
      </sheetData>
      <sheetData sheetId="9" refreshError="1">
        <row r="170">
          <cell r="G170">
            <v>983.96247658619063</v>
          </cell>
        </row>
      </sheetData>
      <sheetData sheetId="10" refreshError="1">
        <row r="170">
          <cell r="G170">
            <v>901.31384748444066</v>
          </cell>
        </row>
      </sheetData>
      <sheetData sheetId="11" refreshError="1"/>
      <sheetData sheetId="12" refreshError="1"/>
      <sheetData sheetId="13" refreshError="1">
        <row r="24">
          <cell r="L24">
            <v>220.1</v>
          </cell>
          <cell r="M24">
            <v>220.10000000000002</v>
          </cell>
        </row>
        <row r="28">
          <cell r="L28">
            <v>163</v>
          </cell>
          <cell r="M28">
            <v>163</v>
          </cell>
        </row>
      </sheetData>
      <sheetData sheetId="14">
        <row r="47">
          <cell r="G47">
            <v>1054.6214572796607</v>
          </cell>
        </row>
      </sheetData>
      <sheetData sheetId="15" refreshError="1"/>
      <sheetData sheetId="16" refreshError="1"/>
      <sheetData sheetId="17">
        <row r="15">
          <cell r="G15">
            <v>1</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ow r="8">
          <cell r="E8">
            <v>2024</v>
          </cell>
        </row>
      </sheetData>
      <sheetData sheetId="3" refreshError="1"/>
      <sheetData sheetId="4" refreshError="1"/>
      <sheetData sheetId="5" refreshError="1"/>
      <sheetData sheetId="6">
        <row r="10">
          <cell r="K10">
            <v>360</v>
          </cell>
        </row>
        <row r="11">
          <cell r="I11">
            <v>360</v>
          </cell>
          <cell r="L11">
            <v>360</v>
          </cell>
        </row>
        <row r="12">
          <cell r="I12">
            <v>334.29759999999999</v>
          </cell>
          <cell r="L12">
            <v>333.65494373146294</v>
          </cell>
        </row>
        <row r="13">
          <cell r="I13">
            <v>2684.4751999999999</v>
          </cell>
          <cell r="L13">
            <v>2306.3919999999998</v>
          </cell>
        </row>
        <row r="15">
          <cell r="I15">
            <v>2413.6733003999998</v>
          </cell>
          <cell r="L15">
            <v>2075.0699929670554</v>
          </cell>
        </row>
        <row r="16">
          <cell r="I16">
            <v>2325.6457999999998</v>
          </cell>
          <cell r="L16">
            <v>2326.6533333333336</v>
          </cell>
        </row>
        <row r="17">
          <cell r="I17">
            <v>2305.0592999999999</v>
          </cell>
          <cell r="L17">
            <v>2306.2846666666669</v>
          </cell>
        </row>
        <row r="20">
          <cell r="L20">
            <v>894.64974779354509</v>
          </cell>
        </row>
        <row r="21">
          <cell r="L21">
            <v>299521.33981019835</v>
          </cell>
        </row>
        <row r="31">
          <cell r="I31">
            <v>3444902.7100735372</v>
          </cell>
          <cell r="L31">
            <v>3387309.3690694142</v>
          </cell>
        </row>
        <row r="32">
          <cell r="I32">
            <v>1995957.8815951906</v>
          </cell>
          <cell r="L32">
            <v>1836266.7395146873</v>
          </cell>
        </row>
        <row r="33">
          <cell r="I33">
            <v>1448944.8284783466</v>
          </cell>
          <cell r="L33">
            <v>1551042.6295547269</v>
          </cell>
        </row>
        <row r="43">
          <cell r="G43">
            <v>2018156.5223119264</v>
          </cell>
          <cell r="H43">
            <v>1142141.8231720482</v>
          </cell>
          <cell r="I43">
            <v>3160298.3454839746</v>
          </cell>
          <cell r="J43">
            <v>1856460.8458619295</v>
          </cell>
          <cell r="K43">
            <v>1199241.3093689294</v>
          </cell>
          <cell r="L43">
            <v>3055702.1552308588</v>
          </cell>
        </row>
      </sheetData>
      <sheetData sheetId="7" refreshError="1"/>
      <sheetData sheetId="8">
        <row r="16">
          <cell r="G16">
            <v>2.8478986666666657</v>
          </cell>
        </row>
        <row r="170">
          <cell r="G170">
            <v>884.91797661682085</v>
          </cell>
        </row>
      </sheetData>
      <sheetData sheetId="9" refreshError="1">
        <row r="170">
          <cell r="G170">
            <v>826.93787981348419</v>
          </cell>
        </row>
      </sheetData>
      <sheetData sheetId="10" refreshError="1">
        <row r="170">
          <cell r="G170">
            <v>757.19430765713105</v>
          </cell>
        </row>
      </sheetData>
      <sheetData sheetId="11" refreshError="1"/>
      <sheetData sheetId="12" refreshError="1"/>
      <sheetData sheetId="13" refreshError="1">
        <row r="24">
          <cell r="L24">
            <v>218</v>
          </cell>
          <cell r="M24">
            <v>218.00000000000003</v>
          </cell>
        </row>
        <row r="28">
          <cell r="L28">
            <v>165</v>
          </cell>
          <cell r="M28">
            <v>164.99999999999997</v>
          </cell>
        </row>
      </sheetData>
      <sheetData sheetId="14">
        <row r="19">
          <cell r="G19">
            <v>0</v>
          </cell>
        </row>
      </sheetData>
      <sheetData sheetId="15" refreshError="1"/>
      <sheetData sheetId="16" refreshError="1"/>
      <sheetData sheetId="17">
        <row r="15">
          <cell r="G15">
            <v>1.0810323859285618</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Анализ"/>
      <sheetName val="Свод"/>
    </sheetNames>
    <sheetDataSet>
      <sheetData sheetId="0"/>
      <sheetData sheetId="1"/>
      <sheetData sheetId="2">
        <row r="6">
          <cell r="D6">
            <v>904.96229230287747</v>
          </cell>
        </row>
        <row r="20">
          <cell r="D20">
            <v>938.73157928653211</v>
          </cell>
          <cell r="E20">
            <v>164122.46567516675</v>
          </cell>
        </row>
        <row r="34">
          <cell r="D34">
            <v>847.49850445830475</v>
          </cell>
          <cell r="E34">
            <v>392066.72605626786</v>
          </cell>
        </row>
        <row r="48">
          <cell r="D48">
            <v>894.64974779354509</v>
          </cell>
          <cell r="E48">
            <v>299521.33981019835</v>
          </cell>
        </row>
        <row r="62">
          <cell r="D62">
            <v>966.54581968525042</v>
          </cell>
          <cell r="E62">
            <v>174280.26617767997</v>
          </cell>
        </row>
        <row r="76">
          <cell r="D76">
            <v>1065.1670552434418</v>
          </cell>
        </row>
        <row r="90">
          <cell r="D90">
            <v>1074.3810297618886</v>
          </cell>
        </row>
        <row r="104">
          <cell r="D104">
            <v>1054.6214572796607</v>
          </cell>
          <cell r="E104">
            <v>145182.80699928946</v>
          </cell>
        </row>
        <row r="118">
          <cell r="D118">
            <v>841.78295454684633</v>
          </cell>
          <cell r="E118">
            <v>245993.78979314785</v>
          </cell>
        </row>
        <row r="132">
          <cell r="D132">
            <v>909.17140674480152</v>
          </cell>
          <cell r="E132">
            <v>174280.26617767997</v>
          </cell>
        </row>
        <row r="146">
          <cell r="D146">
            <v>1015.1355467728604</v>
          </cell>
          <cell r="E146">
            <v>230319.48470091814</v>
          </cell>
        </row>
        <row r="160">
          <cell r="D160">
            <v>671.02022660301247</v>
          </cell>
          <cell r="E160">
            <v>206264.12059007995</v>
          </cell>
        </row>
        <row r="174">
          <cell r="D174">
            <v>805.83687857962332</v>
          </cell>
          <cell r="E174">
            <v>229434.75517928001</v>
          </cell>
        </row>
        <row r="188">
          <cell r="D188">
            <v>754.5983633279651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Фортум"/>
      <sheetName val="Доля ТЭ"/>
      <sheetName val="Свод на ЭЭ"/>
      <sheetName val="Склад_ЧТЭЦ-2"/>
      <sheetName val="Склад_Челябинск"/>
      <sheetName val="Склад_Тюмень"/>
      <sheetName val="Экономия"/>
      <sheetName val="Расчет затрат на топливо_2022 г"/>
      <sheetName val="Склад_АТЭЦ"/>
      <sheetName val="Склад_ЧО"/>
      <sheetName val="ЧТЭЦ-1 (ТГ-12)"/>
    </sheetNames>
    <sheetDataSet>
      <sheetData sheetId="0"/>
      <sheetData sheetId="1">
        <row r="2">
          <cell r="C2" t="str">
            <v>Тюменская ТЭЦ-1</v>
          </cell>
        </row>
      </sheetData>
      <sheetData sheetId="2">
        <row r="2">
          <cell r="C2" t="str">
            <v>Тюменская ТЭЦ-1 без ДПМНВВР</v>
          </cell>
        </row>
        <row r="7">
          <cell r="E7">
            <v>2676.8529999999996</v>
          </cell>
        </row>
        <row r="22">
          <cell r="E22">
            <v>2453.6319999999973</v>
          </cell>
          <cell r="F22">
            <v>295.16299999999961</v>
          </cell>
          <cell r="G22">
            <v>255.59999999999997</v>
          </cell>
          <cell r="H22">
            <v>277.7469999999999</v>
          </cell>
          <cell r="J22">
            <v>218.27099999999962</v>
          </cell>
          <cell r="K22">
            <v>188.50699999999955</v>
          </cell>
          <cell r="L22">
            <v>108.59199999999993</v>
          </cell>
          <cell r="N22">
            <v>134.929</v>
          </cell>
          <cell r="O22">
            <v>161.34300000000005</v>
          </cell>
          <cell r="P22">
            <v>142.55099999999999</v>
          </cell>
          <cell r="R22">
            <v>165.03500000000008</v>
          </cell>
          <cell r="S22">
            <v>254.13000000000005</v>
          </cell>
          <cell r="T22">
            <v>251.76399999999964</v>
          </cell>
        </row>
        <row r="23">
          <cell r="E23">
            <v>2045.4340000000002</v>
          </cell>
        </row>
        <row r="29">
          <cell r="E29">
            <v>2040.27079</v>
          </cell>
        </row>
        <row r="32">
          <cell r="E32">
            <v>267.56105315481648</v>
          </cell>
        </row>
        <row r="36">
          <cell r="E36">
            <v>169.0594758862911</v>
          </cell>
        </row>
        <row r="620">
          <cell r="E620">
            <v>3356381.71337</v>
          </cell>
        </row>
        <row r="636">
          <cell r="E636">
            <v>2198251.0210899999</v>
          </cell>
          <cell r="F636">
            <v>223685.85358</v>
          </cell>
          <cell r="G636">
            <v>197050.85108000002</v>
          </cell>
          <cell r="H636">
            <v>209242.40146999998</v>
          </cell>
          <cell r="J636">
            <v>186699.1122</v>
          </cell>
          <cell r="K636">
            <v>207437.21713</v>
          </cell>
          <cell r="L636">
            <v>106235.82889</v>
          </cell>
          <cell r="N636">
            <v>148359.97469</v>
          </cell>
          <cell r="O636">
            <v>188107.91164000001</v>
          </cell>
          <cell r="P636">
            <v>156381.35016</v>
          </cell>
          <cell r="R636">
            <v>130769.65979999999</v>
          </cell>
          <cell r="S636">
            <v>215092.53263</v>
          </cell>
          <cell r="T636">
            <v>229188.32782000001</v>
          </cell>
        </row>
        <row r="652">
          <cell r="E652">
            <v>1158130.6922799998</v>
          </cell>
        </row>
      </sheetData>
      <sheetData sheetId="3">
        <row r="2">
          <cell r="C2" t="str">
            <v>Тюменская ТЭЦ-1 БЛ-2 ДПМ НВ</v>
          </cell>
        </row>
        <row r="7">
          <cell r="E7">
            <v>1413.2600000000002</v>
          </cell>
        </row>
        <row r="22">
          <cell r="E22">
            <v>1314.9800000000002</v>
          </cell>
          <cell r="F22">
            <v>127.04000000000003</v>
          </cell>
          <cell r="G22">
            <v>110.667</v>
          </cell>
          <cell r="H22">
            <v>111.426</v>
          </cell>
          <cell r="J22">
            <v>102.85600000000001</v>
          </cell>
          <cell r="K22">
            <v>47.626000000000005</v>
          </cell>
          <cell r="L22">
            <v>116.736</v>
          </cell>
          <cell r="N22">
            <v>103.785</v>
          </cell>
          <cell r="O22">
            <v>102.47</v>
          </cell>
          <cell r="P22">
            <v>98.494</v>
          </cell>
          <cell r="R22">
            <v>130.87200000000001</v>
          </cell>
          <cell r="S22">
            <v>132.94599999999997</v>
          </cell>
          <cell r="T22">
            <v>130.06200000000001</v>
          </cell>
        </row>
        <row r="23">
          <cell r="E23">
            <v>786.27300000000002</v>
          </cell>
        </row>
        <row r="29">
          <cell r="E29">
            <v>786.27300000000002</v>
          </cell>
        </row>
        <row r="32">
          <cell r="E32">
            <v>236.1982419947166</v>
          </cell>
        </row>
        <row r="36">
          <cell r="E36">
            <v>167.99635749924008</v>
          </cell>
        </row>
        <row r="620">
          <cell r="E620">
            <v>1481869.6162200002</v>
          </cell>
        </row>
        <row r="636">
          <cell r="E636">
            <v>1040188.5188099999</v>
          </cell>
          <cell r="F636">
            <v>83741.910560000004</v>
          </cell>
          <cell r="G636">
            <v>76370.087820000001</v>
          </cell>
          <cell r="H636">
            <v>79563.480299999996</v>
          </cell>
          <cell r="J636">
            <v>72275.012789999993</v>
          </cell>
          <cell r="K636">
            <v>42770.507709999998</v>
          </cell>
          <cell r="L636">
            <v>102856.54162999999</v>
          </cell>
          <cell r="N636">
            <v>97105.974199999997</v>
          </cell>
          <cell r="O636">
            <v>99388.56</v>
          </cell>
          <cell r="P636">
            <v>93355.706099999996</v>
          </cell>
          <cell r="R636">
            <v>92613.328369999988</v>
          </cell>
          <cell r="S636">
            <v>97647.962820000001</v>
          </cell>
          <cell r="T636">
            <v>102499.44650999999</v>
          </cell>
        </row>
        <row r="652">
          <cell r="E652">
            <v>441681.0974100001</v>
          </cell>
        </row>
      </sheetData>
      <sheetData sheetId="4">
        <row r="2">
          <cell r="C2" t="str">
            <v>Тюменская ТЭЦ-2</v>
          </cell>
        </row>
        <row r="7">
          <cell r="E7">
            <v>5032.1649999999991</v>
          </cell>
        </row>
        <row r="22">
          <cell r="E22">
            <v>4573.2919999999995</v>
          </cell>
          <cell r="F22">
            <v>431.56700000000006</v>
          </cell>
          <cell r="G22">
            <v>400.89600000000007</v>
          </cell>
          <cell r="H22">
            <v>463.64500000000004</v>
          </cell>
          <cell r="J22">
            <v>360.50499999999994</v>
          </cell>
          <cell r="K22">
            <v>369.23599999999999</v>
          </cell>
          <cell r="L22">
            <v>299.06900000000002</v>
          </cell>
          <cell r="N22">
            <v>337.464</v>
          </cell>
          <cell r="O22">
            <v>286.62099999999998</v>
          </cell>
          <cell r="P22">
            <v>374.71699999999998</v>
          </cell>
          <cell r="R22">
            <v>413.92399999999998</v>
          </cell>
          <cell r="S22">
            <v>363.06799999999998</v>
          </cell>
          <cell r="T22">
            <v>472.57999999999993</v>
          </cell>
        </row>
        <row r="23">
          <cell r="E23">
            <v>3325.25</v>
          </cell>
        </row>
        <row r="29">
          <cell r="E29">
            <v>3314.0191669999999</v>
          </cell>
        </row>
        <row r="32">
          <cell r="E32">
            <v>281.78649042367795</v>
          </cell>
        </row>
        <row r="36">
          <cell r="E36">
            <v>164.00932260732279</v>
          </cell>
        </row>
        <row r="620">
          <cell r="E620">
            <v>6130596.8180299997</v>
          </cell>
        </row>
        <row r="636">
          <cell r="E636">
            <v>4305280.5712499991</v>
          </cell>
          <cell r="F636">
            <v>337453.52142</v>
          </cell>
          <cell r="G636">
            <v>316005.04406999995</v>
          </cell>
          <cell r="H636">
            <v>369846.91547000001</v>
          </cell>
          <cell r="J636">
            <v>301057.34758999996</v>
          </cell>
          <cell r="K636">
            <v>377819.37861999997</v>
          </cell>
          <cell r="L636">
            <v>318448.53898999997</v>
          </cell>
          <cell r="N636">
            <v>369873.86684999999</v>
          </cell>
          <cell r="O636">
            <v>330871.71526999999</v>
          </cell>
          <cell r="P636">
            <v>409052.04457000003</v>
          </cell>
          <cell r="R636">
            <v>373293.68339000002</v>
          </cell>
          <cell r="S636">
            <v>327190.20179999998</v>
          </cell>
          <cell r="T636">
            <v>474368.31321000005</v>
          </cell>
        </row>
        <row r="652">
          <cell r="E652">
            <v>1825316.2467800002</v>
          </cell>
        </row>
      </sheetData>
      <sheetData sheetId="5">
        <row r="23">
          <cell r="E23">
            <v>6156.9569999999994</v>
          </cell>
        </row>
      </sheetData>
      <sheetData sheetId="6">
        <row r="2">
          <cell r="C2" t="str">
            <v>Няганская ГРЭС</v>
          </cell>
        </row>
      </sheetData>
      <sheetData sheetId="7">
        <row r="2">
          <cell r="C2" t="str">
            <v>Няганская ГРЭС БЛ-1 ДПМ НВ</v>
          </cell>
        </row>
        <row r="7">
          <cell r="E7">
            <v>3431.8829999999998</v>
          </cell>
        </row>
        <row r="22">
          <cell r="E22">
            <v>3366.0789999999993</v>
          </cell>
          <cell r="F22">
            <v>303.24099999999999</v>
          </cell>
          <cell r="G22">
            <v>280.69099999999997</v>
          </cell>
          <cell r="H22">
            <v>272.95699999999999</v>
          </cell>
          <cell r="J22">
            <v>282.36599999999993</v>
          </cell>
          <cell r="K22">
            <v>298.2</v>
          </cell>
          <cell r="L22">
            <v>283.84100000000001</v>
          </cell>
          <cell r="N22">
            <v>285.71199999999993</v>
          </cell>
          <cell r="O22">
            <v>283.09899999999999</v>
          </cell>
          <cell r="P22">
            <v>293.40499999999997</v>
          </cell>
          <cell r="R22">
            <v>209.36500000000001</v>
          </cell>
          <cell r="S22">
            <v>296.45699999999999</v>
          </cell>
          <cell r="T22">
            <v>276.74499999999995</v>
          </cell>
        </row>
        <row r="23">
          <cell r="E23">
            <v>4.9859999999999998</v>
          </cell>
        </row>
        <row r="29">
          <cell r="E29">
            <v>0</v>
          </cell>
        </row>
        <row r="32">
          <cell r="E32">
            <v>218.52374633237892</v>
          </cell>
        </row>
        <row r="36">
          <cell r="E36">
            <v>150.62174087444845</v>
          </cell>
        </row>
        <row r="620">
          <cell r="E620">
            <v>1995460.6835499997</v>
          </cell>
        </row>
        <row r="636">
          <cell r="E636">
            <v>1995460.6835499997</v>
          </cell>
          <cell r="F636">
            <v>178182.42551</v>
          </cell>
          <cell r="G636">
            <v>162890.70927000002</v>
          </cell>
          <cell r="H636">
            <v>159083.36847999998</v>
          </cell>
          <cell r="J636">
            <v>163220.54409000001</v>
          </cell>
          <cell r="K636">
            <v>168365.23325999998</v>
          </cell>
          <cell r="L636">
            <v>158107.96228000001</v>
          </cell>
          <cell r="N636">
            <v>168511.24738999997</v>
          </cell>
          <cell r="O636">
            <v>171378.41055</v>
          </cell>
          <cell r="P636">
            <v>174016.49911</v>
          </cell>
          <cell r="R636">
            <v>128387.29695999999</v>
          </cell>
          <cell r="S636">
            <v>180496.97336</v>
          </cell>
          <cell r="T636">
            <v>182820.01329</v>
          </cell>
        </row>
        <row r="652">
          <cell r="E652">
            <v>0</v>
          </cell>
        </row>
      </sheetData>
      <sheetData sheetId="8">
        <row r="2">
          <cell r="C2" t="str">
            <v>Няганская ГРЭС БЛ-2 ДПМ НВ</v>
          </cell>
        </row>
        <row r="7">
          <cell r="E7">
            <v>3170.5069999999996</v>
          </cell>
        </row>
        <row r="22">
          <cell r="E22">
            <v>3100.7779999999998</v>
          </cell>
          <cell r="F22">
            <v>293.548</v>
          </cell>
          <cell r="G22">
            <v>223.36799999999999</v>
          </cell>
          <cell r="H22">
            <v>315.09399999999999</v>
          </cell>
          <cell r="J22">
            <v>287.57199999999995</v>
          </cell>
          <cell r="K22">
            <v>298.85300000000001</v>
          </cell>
          <cell r="L22">
            <v>283.37099999999998</v>
          </cell>
          <cell r="N22">
            <v>239.37099999999998</v>
          </cell>
          <cell r="O22">
            <v>262.83600000000001</v>
          </cell>
          <cell r="P22">
            <v>267.89599999999996</v>
          </cell>
          <cell r="R22">
            <v>175.173</v>
          </cell>
          <cell r="S22">
            <v>144.66399999999999</v>
          </cell>
          <cell r="T22">
            <v>309.03199999999998</v>
          </cell>
        </row>
        <row r="23">
          <cell r="E23">
            <v>4.0529999999999999</v>
          </cell>
        </row>
        <row r="29">
          <cell r="E29">
            <v>0</v>
          </cell>
        </row>
        <row r="32">
          <cell r="E32">
            <v>217.05981210692002</v>
          </cell>
        </row>
        <row r="36">
          <cell r="E36">
            <v>150.75252899087096</v>
          </cell>
        </row>
        <row r="620">
          <cell r="E620">
            <v>1826180.6238100003</v>
          </cell>
        </row>
        <row r="636">
          <cell r="E636">
            <v>1826180.6238100003</v>
          </cell>
          <cell r="F636">
            <v>171582.87056000001</v>
          </cell>
          <cell r="G636">
            <v>129977.99902999999</v>
          </cell>
          <cell r="H636">
            <v>180604.09752000001</v>
          </cell>
          <cell r="J636">
            <v>164808.12524000002</v>
          </cell>
          <cell r="K636">
            <v>167354.94811000003</v>
          </cell>
          <cell r="L636">
            <v>158193.48831000002</v>
          </cell>
          <cell r="N636">
            <v>141933.32265000002</v>
          </cell>
          <cell r="O636">
            <v>157655.73423</v>
          </cell>
          <cell r="P636">
            <v>159472.94262000002</v>
          </cell>
          <cell r="R636">
            <v>104621.21779000001</v>
          </cell>
          <cell r="S636">
            <v>92422.977029999995</v>
          </cell>
          <cell r="T636">
            <v>197552.90072000001</v>
          </cell>
        </row>
        <row r="652">
          <cell r="E652">
            <v>0</v>
          </cell>
        </row>
      </sheetData>
      <sheetData sheetId="9">
        <row r="2">
          <cell r="C2" t="str">
            <v>Няганская ГРЭС БЛ-3 ДПМ</v>
          </cell>
        </row>
        <row r="7">
          <cell r="E7">
            <v>3492.3130000000006</v>
          </cell>
        </row>
        <row r="22">
          <cell r="E22">
            <v>3421.4830000000006</v>
          </cell>
          <cell r="F22">
            <v>303.68</v>
          </cell>
          <cell r="G22">
            <v>279.04199999999997</v>
          </cell>
          <cell r="H22">
            <v>310.35599999999999</v>
          </cell>
          <cell r="J22">
            <v>290.726</v>
          </cell>
          <cell r="K22">
            <v>205.19400000000002</v>
          </cell>
          <cell r="L22">
            <v>282.53899999999999</v>
          </cell>
          <cell r="N22">
            <v>286.983</v>
          </cell>
          <cell r="O22">
            <v>285.017</v>
          </cell>
          <cell r="P22">
            <v>254.85599999999999</v>
          </cell>
          <cell r="R22">
            <v>312.774</v>
          </cell>
          <cell r="S22">
            <v>298.75099999999992</v>
          </cell>
          <cell r="T22">
            <v>311.56500000000005</v>
          </cell>
        </row>
        <row r="23">
          <cell r="E23">
            <v>5.1760000000000002</v>
          </cell>
        </row>
        <row r="29">
          <cell r="E29">
            <v>0</v>
          </cell>
        </row>
        <row r="32">
          <cell r="E32">
            <v>218.79304296368977</v>
          </cell>
        </row>
        <row r="36">
          <cell r="E36">
            <v>150.50231839258112</v>
          </cell>
        </row>
        <row r="620">
          <cell r="E620">
            <v>2033449.5385</v>
          </cell>
        </row>
        <row r="636">
          <cell r="E636">
            <v>2033449.5385</v>
          </cell>
          <cell r="F636">
            <v>181530.99982</v>
          </cell>
          <cell r="G636">
            <v>163306.91595</v>
          </cell>
          <cell r="H636">
            <v>181999.61497999998</v>
          </cell>
          <cell r="J636">
            <v>170697.77601</v>
          </cell>
          <cell r="K636">
            <v>119096.38056999999</v>
          </cell>
          <cell r="L636">
            <v>157174.96328</v>
          </cell>
          <cell r="N636">
            <v>168635.98988000001</v>
          </cell>
          <cell r="O636">
            <v>173339.34909999999</v>
          </cell>
          <cell r="P636">
            <v>150702.76875999998</v>
          </cell>
          <cell r="R636">
            <v>188453.54599000001</v>
          </cell>
          <cell r="S636">
            <v>180810.38347999999</v>
          </cell>
          <cell r="T636">
            <v>197700.85068</v>
          </cell>
        </row>
        <row r="652">
          <cell r="E652">
            <v>0</v>
          </cell>
        </row>
      </sheetData>
      <sheetData sheetId="10"/>
      <sheetData sheetId="11">
        <row r="2">
          <cell r="C2" t="str">
            <v>Челябинская ТЭЦ-1</v>
          </cell>
        </row>
      </sheetData>
      <sheetData sheetId="12">
        <row r="2">
          <cell r="C2" t="str">
            <v>Челябинская ТЭЦ-1 без ДПМНВВР</v>
          </cell>
        </row>
        <row r="7">
          <cell r="E7">
            <v>214.77399999999997</v>
          </cell>
        </row>
        <row r="22">
          <cell r="E22">
            <v>183.88299999999995</v>
          </cell>
          <cell r="F22">
            <v>26.925000000000001</v>
          </cell>
          <cell r="G22">
            <v>21.590000000000003</v>
          </cell>
          <cell r="H22">
            <v>22.366999999999997</v>
          </cell>
          <cell r="J22">
            <v>12.980000000000002</v>
          </cell>
          <cell r="K22">
            <v>9.9619999999999997</v>
          </cell>
          <cell r="L22">
            <v>8.9239999999999977</v>
          </cell>
          <cell r="N22">
            <v>4.2460000000000004</v>
          </cell>
          <cell r="O22">
            <v>9.3249999999999993</v>
          </cell>
          <cell r="P22">
            <v>9.4039999999999999</v>
          </cell>
          <cell r="R22">
            <v>11.728999999999997</v>
          </cell>
          <cell r="S22">
            <v>21.036000000000001</v>
          </cell>
          <cell r="T22">
            <v>25.395000000000003</v>
          </cell>
        </row>
        <row r="23">
          <cell r="E23">
            <v>384.21800000000002</v>
          </cell>
        </row>
        <row r="29">
          <cell r="E29">
            <v>382.37918599999995</v>
          </cell>
        </row>
        <row r="32">
          <cell r="E32">
            <v>187.73371211509803</v>
          </cell>
        </row>
        <row r="36">
          <cell r="E36">
            <v>182.80247151356781</v>
          </cell>
        </row>
        <row r="620">
          <cell r="E620">
            <v>421384.88727000001</v>
          </cell>
        </row>
        <row r="636">
          <cell r="E636">
            <v>139531.03072000001</v>
          </cell>
          <cell r="F636">
            <v>19886.972590000001</v>
          </cell>
          <cell r="G636">
            <v>15591.16647</v>
          </cell>
          <cell r="H636">
            <v>16273.20024</v>
          </cell>
          <cell r="J636">
            <v>9490.4785900000006</v>
          </cell>
          <cell r="K636">
            <v>7339.6708900000003</v>
          </cell>
          <cell r="L636">
            <v>6314.99233</v>
          </cell>
          <cell r="N636">
            <v>3617.3474799999999</v>
          </cell>
          <cell r="O636">
            <v>7324.0952500000003</v>
          </cell>
          <cell r="P636">
            <v>7314.66842</v>
          </cell>
          <cell r="R636">
            <v>9186.1519800000005</v>
          </cell>
          <cell r="S636">
            <v>16055.316850000001</v>
          </cell>
          <cell r="T636">
            <v>21136.969630000003</v>
          </cell>
        </row>
        <row r="652">
          <cell r="E652">
            <v>281853.85655000003</v>
          </cell>
        </row>
      </sheetData>
      <sheetData sheetId="13">
        <row r="2">
          <cell r="C2" t="str">
            <v>Челябинская ТЭЦ-1 (ТГ-10,11) НВ</v>
          </cell>
        </row>
        <row r="7">
          <cell r="E7">
            <v>634.40499999999997</v>
          </cell>
        </row>
        <row r="22">
          <cell r="E22">
            <v>585.2299999999999</v>
          </cell>
          <cell r="F22">
            <v>62.606999999999999</v>
          </cell>
          <cell r="G22">
            <v>55.207000000000001</v>
          </cell>
          <cell r="H22">
            <v>60.066000000000003</v>
          </cell>
          <cell r="J22">
            <v>48.838000000000001</v>
          </cell>
          <cell r="K22">
            <v>49.140999999999998</v>
          </cell>
          <cell r="L22">
            <v>31.826000000000001</v>
          </cell>
          <cell r="N22">
            <v>19.521999999999998</v>
          </cell>
          <cell r="O22">
            <v>44.000999999999998</v>
          </cell>
          <cell r="P22">
            <v>48.94100000000001</v>
          </cell>
          <cell r="R22">
            <v>52.963000000000001</v>
          </cell>
          <cell r="S22">
            <v>49.024000000000008</v>
          </cell>
          <cell r="T22">
            <v>63.093999999999994</v>
          </cell>
        </row>
        <row r="23">
          <cell r="E23">
            <v>800.41100000000006</v>
          </cell>
        </row>
        <row r="29">
          <cell r="E29">
            <v>800.18099999999993</v>
          </cell>
        </row>
        <row r="32">
          <cell r="E32">
            <v>193.00641167670585</v>
          </cell>
        </row>
        <row r="36">
          <cell r="E36">
            <v>162.37058211343921</v>
          </cell>
        </row>
        <row r="620">
          <cell r="E620">
            <v>968035.06437000004</v>
          </cell>
        </row>
        <row r="636">
          <cell r="E636">
            <v>448444.18078</v>
          </cell>
          <cell r="F636">
            <v>47998.426220000001</v>
          </cell>
          <cell r="G636">
            <v>41658.04191</v>
          </cell>
          <cell r="H636">
            <v>45480.598530000003</v>
          </cell>
          <cell r="J636">
            <v>36696.492529999996</v>
          </cell>
          <cell r="K636">
            <v>36154.09274</v>
          </cell>
          <cell r="L636">
            <v>22867.201489999999</v>
          </cell>
          <cell r="N636">
            <v>16291.62616</v>
          </cell>
          <cell r="O636">
            <v>33359.710480000002</v>
          </cell>
          <cell r="P636">
            <v>36605.354960000004</v>
          </cell>
          <cell r="R636">
            <v>39278.869569999995</v>
          </cell>
          <cell r="S636">
            <v>38163.182530000005</v>
          </cell>
          <cell r="T636">
            <v>53890.583659999997</v>
          </cell>
        </row>
        <row r="652">
          <cell r="E652">
            <v>519590.88358999998</v>
          </cell>
        </row>
      </sheetData>
      <sheetData sheetId="14" refreshError="1">
        <row r="2">
          <cell r="C2" t="str">
            <v>Челябинская ТЭЦ-2</v>
          </cell>
        </row>
        <row r="7">
          <cell r="E7">
            <v>1314.31</v>
          </cell>
        </row>
        <row r="22">
          <cell r="E22">
            <v>1114.4850000000001</v>
          </cell>
          <cell r="F22">
            <v>160.56200000000004</v>
          </cell>
          <cell r="G22">
            <v>138.613</v>
          </cell>
          <cell r="H22">
            <v>145.84099999999998</v>
          </cell>
          <cell r="J22">
            <v>96.128</v>
          </cell>
          <cell r="K22">
            <v>41.758000000000003</v>
          </cell>
          <cell r="L22">
            <v>26.370999999999999</v>
          </cell>
          <cell r="N22">
            <v>32.296000000000006</v>
          </cell>
          <cell r="O22">
            <v>38.387999999999998</v>
          </cell>
          <cell r="P22">
            <v>45.610999999999997</v>
          </cell>
          <cell r="R22">
            <v>97.171000000000006</v>
          </cell>
          <cell r="S22">
            <v>127.47000000000003</v>
          </cell>
          <cell r="T22">
            <v>164.27600000000001</v>
          </cell>
        </row>
        <row r="23">
          <cell r="E23">
            <v>2208.415</v>
          </cell>
        </row>
        <row r="29">
          <cell r="E29">
            <v>2200.2167009999998</v>
          </cell>
        </row>
        <row r="32">
          <cell r="E32">
            <v>264.47575031026605</v>
          </cell>
        </row>
        <row r="36">
          <cell r="E36">
            <v>170.81798484433406</v>
          </cell>
        </row>
        <row r="620">
          <cell r="E620">
            <v>2654090.8103699996</v>
          </cell>
        </row>
        <row r="636">
          <cell r="E636">
            <v>1165714.9183500002</v>
          </cell>
          <cell r="F636">
            <v>146987.06876000002</v>
          </cell>
          <cell r="G636">
            <v>127135.65377999999</v>
          </cell>
          <cell r="H636">
            <v>139210.62272000001</v>
          </cell>
          <cell r="J636">
            <v>100362.83781999999</v>
          </cell>
          <cell r="K636">
            <v>53538.61305</v>
          </cell>
          <cell r="L636">
            <v>32567.14359</v>
          </cell>
          <cell r="N636">
            <v>43627.222009999998</v>
          </cell>
          <cell r="O636">
            <v>75039.633950000003</v>
          </cell>
          <cell r="P636">
            <v>62575.75318</v>
          </cell>
          <cell r="R636">
            <v>86530.276599999997</v>
          </cell>
          <cell r="S636">
            <v>122839.49419</v>
          </cell>
          <cell r="T636">
            <v>175300.5987</v>
          </cell>
        </row>
        <row r="652">
          <cell r="E652">
            <v>1488375.8920199999</v>
          </cell>
        </row>
      </sheetData>
      <sheetData sheetId="15">
        <row r="2">
          <cell r="C2" t="str">
            <v>Челябинская ТЭЦ-3</v>
          </cell>
        </row>
      </sheetData>
      <sheetData sheetId="16">
        <row r="2">
          <cell r="C2" t="str">
            <v>Челябинская ТЭЦ-3 без ДПМНВВР</v>
          </cell>
        </row>
        <row r="7">
          <cell r="E7">
            <v>2320.9359999999997</v>
          </cell>
        </row>
        <row r="22">
          <cell r="E22">
            <v>2098.7409999999995</v>
          </cell>
          <cell r="F22">
            <v>225.553</v>
          </cell>
          <cell r="G22">
            <v>204.05799999999996</v>
          </cell>
          <cell r="H22">
            <v>227.52099999999999</v>
          </cell>
          <cell r="J22">
            <v>171.23000000000002</v>
          </cell>
          <cell r="K22">
            <v>96.678000000000011</v>
          </cell>
          <cell r="L22">
            <v>144.59</v>
          </cell>
          <cell r="N22">
            <v>153.553</v>
          </cell>
          <cell r="O22">
            <v>154.63800000000001</v>
          </cell>
          <cell r="P22">
            <v>122.727</v>
          </cell>
          <cell r="R22">
            <v>169.47</v>
          </cell>
          <cell r="S22">
            <v>202.416</v>
          </cell>
          <cell r="T22">
            <v>226.30699999999996</v>
          </cell>
        </row>
        <row r="23">
          <cell r="E23">
            <v>2300.4780000000001</v>
          </cell>
        </row>
        <row r="29">
          <cell r="E29">
            <v>2280.2802790000001</v>
          </cell>
        </row>
        <row r="32">
          <cell r="E32">
            <v>240.09872360926178</v>
          </cell>
        </row>
        <row r="36">
          <cell r="E36">
            <v>166.54277937020046</v>
          </cell>
        </row>
        <row r="620">
          <cell r="E620">
            <v>3514244.6997099998</v>
          </cell>
        </row>
        <row r="636">
          <cell r="E636">
            <v>1990874.0263999999</v>
          </cell>
          <cell r="F636">
            <v>173143.50031999999</v>
          </cell>
          <cell r="G636">
            <v>166873.55097000001</v>
          </cell>
          <cell r="H636">
            <v>188862.43207000001</v>
          </cell>
          <cell r="J636">
            <v>160418.35676</v>
          </cell>
          <cell r="K636">
            <v>102569.94793000001</v>
          </cell>
          <cell r="L636">
            <v>167698.97868</v>
          </cell>
          <cell r="N636">
            <v>188841.62535000002</v>
          </cell>
          <cell r="O636">
            <v>171057.71055000002</v>
          </cell>
          <cell r="P636">
            <v>127032.98052</v>
          </cell>
          <cell r="R636">
            <v>147917.09982</v>
          </cell>
          <cell r="S636">
            <v>177504.04995000002</v>
          </cell>
          <cell r="T636">
            <v>218953.79347999999</v>
          </cell>
        </row>
        <row r="652">
          <cell r="E652">
            <v>1523370.67331</v>
          </cell>
        </row>
      </sheetData>
      <sheetData sheetId="17">
        <row r="2">
          <cell r="C2" t="str">
            <v>Челябинская ТЭЦ-3 (БЛ-3) ДПМ НВ</v>
          </cell>
        </row>
        <row r="7">
          <cell r="E7">
            <v>1496.509</v>
          </cell>
        </row>
        <row r="22">
          <cell r="E22">
            <v>1449.027</v>
          </cell>
          <cell r="F22">
            <v>112.35899999999999</v>
          </cell>
          <cell r="G22">
            <v>139.58100000000002</v>
          </cell>
          <cell r="H22">
            <v>158.375</v>
          </cell>
          <cell r="J22">
            <v>64.878</v>
          </cell>
          <cell r="K22">
            <v>113.968</v>
          </cell>
          <cell r="L22">
            <v>92.486000000000004</v>
          </cell>
          <cell r="N22">
            <v>82.706000000000003</v>
          </cell>
          <cell r="O22">
            <v>109.08799999999999</v>
          </cell>
          <cell r="P22">
            <v>146.33600000000001</v>
          </cell>
          <cell r="R22">
            <v>121.15300000000001</v>
          </cell>
          <cell r="S22">
            <v>153.429</v>
          </cell>
          <cell r="T22">
            <v>154.66799999999998</v>
          </cell>
        </row>
        <row r="23">
          <cell r="E23">
            <v>330.56799999999998</v>
          </cell>
        </row>
        <row r="29">
          <cell r="E29">
            <v>330.56799999999998</v>
          </cell>
        </row>
        <row r="32">
          <cell r="E32">
            <v>241.11663257965972</v>
          </cell>
        </row>
        <row r="36">
          <cell r="E36">
            <v>157.00551777546525</v>
          </cell>
        </row>
        <row r="620">
          <cell r="E620">
            <v>1601497.3459600001</v>
          </cell>
        </row>
        <row r="636">
          <cell r="E636">
            <v>1393231.0029899997</v>
          </cell>
          <cell r="F636">
            <v>98826.164850000001</v>
          </cell>
          <cell r="G636">
            <v>120615.45769</v>
          </cell>
          <cell r="H636">
            <v>135490.13029</v>
          </cell>
          <cell r="J636">
            <v>59032.815399999999</v>
          </cell>
          <cell r="K636">
            <v>117731.93890000001</v>
          </cell>
          <cell r="L636">
            <v>98050.379730000001</v>
          </cell>
          <cell r="N636">
            <v>91444.200290000008</v>
          </cell>
          <cell r="O636">
            <v>117726.51493</v>
          </cell>
          <cell r="P636">
            <v>144503.38254999998</v>
          </cell>
          <cell r="R636">
            <v>117114.31849000001</v>
          </cell>
          <cell r="S636">
            <v>148693.24578</v>
          </cell>
          <cell r="T636">
            <v>144002.45408999998</v>
          </cell>
        </row>
        <row r="652">
          <cell r="E652">
            <v>208266.34297</v>
          </cell>
        </row>
      </sheetData>
      <sheetData sheetId="18">
        <row r="2">
          <cell r="C2" t="str">
            <v>Челябинская ТЭЦ-4</v>
          </cell>
        </row>
      </sheetData>
      <sheetData sheetId="19"/>
      <sheetData sheetId="20">
        <row r="2">
          <cell r="C2" t="str">
            <v>Челябинская ТЭЦ-4 (БЛ-1) ДПМ НВ</v>
          </cell>
        </row>
        <row r="7">
          <cell r="E7">
            <v>1892.8190000000002</v>
          </cell>
        </row>
        <row r="22">
          <cell r="E22">
            <v>1793.4980000000003</v>
          </cell>
          <cell r="F22">
            <v>173.88</v>
          </cell>
          <cell r="G22">
            <v>159.04400000000004</v>
          </cell>
          <cell r="H22">
            <v>172.45</v>
          </cell>
          <cell r="J22">
            <v>141.423</v>
          </cell>
          <cell r="K22">
            <v>157.73100000000002</v>
          </cell>
          <cell r="L22">
            <v>129.07400000000004</v>
          </cell>
          <cell r="N22">
            <v>125.57099999999998</v>
          </cell>
          <cell r="O22">
            <v>131.61499999999998</v>
          </cell>
          <cell r="P22">
            <v>137.35499999999999</v>
          </cell>
          <cell r="R22">
            <v>170.32299999999998</v>
          </cell>
          <cell r="S22">
            <v>165.79400000000001</v>
          </cell>
          <cell r="T22">
            <v>129.238</v>
          </cell>
        </row>
        <row r="23">
          <cell r="E23">
            <v>635.48399999999992</v>
          </cell>
        </row>
        <row r="29">
          <cell r="E29">
            <v>633.99965599999985</v>
          </cell>
        </row>
        <row r="32">
          <cell r="E32">
            <v>212.5740599437475</v>
          </cell>
        </row>
        <row r="36">
          <cell r="E36">
            <v>158.40682062805672</v>
          </cell>
        </row>
        <row r="620">
          <cell r="E620">
            <v>1902348.6184399996</v>
          </cell>
        </row>
        <row r="636">
          <cell r="E636">
            <v>1505305.7381499999</v>
          </cell>
          <cell r="F636">
            <v>127466.17839</v>
          </cell>
          <cell r="G636">
            <v>118473.70877</v>
          </cell>
          <cell r="H636">
            <v>128854.41265</v>
          </cell>
          <cell r="J636">
            <v>113979.58692999999</v>
          </cell>
          <cell r="K636">
            <v>134897.86259</v>
          </cell>
          <cell r="L636">
            <v>115476.32945</v>
          </cell>
          <cell r="N636">
            <v>112953.47366</v>
          </cell>
          <cell r="O636">
            <v>125935.58868</v>
          </cell>
          <cell r="P636">
            <v>135078.87820000001</v>
          </cell>
          <cell r="R636">
            <v>143346.97112</v>
          </cell>
          <cell r="S636">
            <v>134372.15138</v>
          </cell>
          <cell r="T636">
            <v>114470.59633</v>
          </cell>
        </row>
        <row r="652">
          <cell r="E652">
            <v>397042.88029</v>
          </cell>
        </row>
      </sheetData>
      <sheetData sheetId="21">
        <row r="2">
          <cell r="C2" t="str">
            <v>Челябинская ТЭЦ-4 (БЛ-2) ДПМ НВ</v>
          </cell>
        </row>
        <row r="7">
          <cell r="E7">
            <v>1453.576</v>
          </cell>
        </row>
        <row r="22">
          <cell r="E22">
            <v>1382.6190000000001</v>
          </cell>
          <cell r="F22">
            <v>125.143</v>
          </cell>
          <cell r="G22">
            <v>160.04700000000003</v>
          </cell>
          <cell r="H22">
            <v>174.29900000000001</v>
          </cell>
          <cell r="J22">
            <v>132.745</v>
          </cell>
          <cell r="K22">
            <v>137.96800000000002</v>
          </cell>
          <cell r="L22">
            <v>15.773999999999997</v>
          </cell>
          <cell r="N22">
            <v>62.952999999999996</v>
          </cell>
          <cell r="O22">
            <v>94.406999999999996</v>
          </cell>
          <cell r="P22">
            <v>115.78400000000002</v>
          </cell>
          <cell r="R22">
            <v>55.542000000000009</v>
          </cell>
          <cell r="S22">
            <v>164.71</v>
          </cell>
          <cell r="T22">
            <v>143.24700000000001</v>
          </cell>
        </row>
        <row r="23">
          <cell r="E23">
            <v>478.83100000000007</v>
          </cell>
        </row>
        <row r="29">
          <cell r="E29">
            <v>477.70400000000001</v>
          </cell>
        </row>
        <row r="32">
          <cell r="E32">
            <v>215.7729889096735</v>
          </cell>
        </row>
        <row r="36">
          <cell r="E36">
            <v>156.93637212294107</v>
          </cell>
        </row>
        <row r="620">
          <cell r="E620">
            <v>1481047.1603900001</v>
          </cell>
        </row>
        <row r="636">
          <cell r="E636">
            <v>1181485.5486099999</v>
          </cell>
          <cell r="F636">
            <v>95239.081279999999</v>
          </cell>
          <cell r="G636">
            <v>122134.76571000001</v>
          </cell>
          <cell r="H636">
            <v>134984.43293000001</v>
          </cell>
          <cell r="J636">
            <v>113435.09062</v>
          </cell>
          <cell r="K636">
            <v>131388.75684000002</v>
          </cell>
          <cell r="L636">
            <v>15167.225409999999</v>
          </cell>
          <cell r="N636">
            <v>62639.285239999997</v>
          </cell>
          <cell r="O636">
            <v>90325.010670000003</v>
          </cell>
          <cell r="P636">
            <v>108427.82862</v>
          </cell>
          <cell r="R636">
            <v>47970.138460000002</v>
          </cell>
          <cell r="S636">
            <v>132085.41973999998</v>
          </cell>
          <cell r="T636">
            <v>127688.51308999999</v>
          </cell>
        </row>
        <row r="652">
          <cell r="E652">
            <v>299561.61178000004</v>
          </cell>
        </row>
      </sheetData>
      <sheetData sheetId="22">
        <row r="2">
          <cell r="C2" t="str">
            <v>Челябинская ТЭЦ-4 (БЛ-3) НВ</v>
          </cell>
        </row>
        <row r="7">
          <cell r="E7">
            <v>1715.7619999999999</v>
          </cell>
        </row>
        <row r="22">
          <cell r="E22">
            <v>1637.768</v>
          </cell>
          <cell r="F22">
            <v>137.92300000000003</v>
          </cell>
          <cell r="G22">
            <v>161.66800000000001</v>
          </cell>
          <cell r="H22">
            <v>163.18799999999999</v>
          </cell>
          <cell r="J22">
            <v>152.59799999999998</v>
          </cell>
          <cell r="K22">
            <v>102.398</v>
          </cell>
          <cell r="L22">
            <v>118.396</v>
          </cell>
          <cell r="N22">
            <v>141.93</v>
          </cell>
          <cell r="O22">
            <v>109.953</v>
          </cell>
          <cell r="P22">
            <v>124.85</v>
          </cell>
          <cell r="R22">
            <v>165.86</v>
          </cell>
          <cell r="S22">
            <v>131.41600000000003</v>
          </cell>
          <cell r="T22">
            <v>127.58799999999999</v>
          </cell>
        </row>
        <row r="23">
          <cell r="E23">
            <v>163.50700000000001</v>
          </cell>
        </row>
        <row r="29">
          <cell r="E29">
            <v>163.13999999999999</v>
          </cell>
        </row>
        <row r="32">
          <cell r="E32">
            <v>235.52624175095463</v>
          </cell>
        </row>
        <row r="36">
          <cell r="E36">
            <v>159.10022200884367</v>
          </cell>
        </row>
        <row r="620">
          <cell r="E620">
            <v>1636325.4521699999</v>
          </cell>
        </row>
        <row r="636">
          <cell r="E636">
            <v>1530395.7062300001</v>
          </cell>
          <cell r="F636">
            <v>116836.18548</v>
          </cell>
          <cell r="G636">
            <v>152697.41261999999</v>
          </cell>
          <cell r="H636">
            <v>154265.40204000002</v>
          </cell>
          <cell r="J636">
            <v>143731.26294000002</v>
          </cell>
          <cell r="K636">
            <v>97752.643290000007</v>
          </cell>
          <cell r="L636">
            <v>111119.58375000001</v>
          </cell>
          <cell r="N636">
            <v>130674.37770999999</v>
          </cell>
          <cell r="O636">
            <v>109309.99707</v>
          </cell>
          <cell r="P636">
            <v>124937.82788</v>
          </cell>
          <cell r="R636">
            <v>149134.87622999999</v>
          </cell>
          <cell r="S636">
            <v>128091.98525</v>
          </cell>
          <cell r="T636">
            <v>111844.15197000001</v>
          </cell>
        </row>
        <row r="652">
          <cell r="E652">
            <v>105929.74594000007</v>
          </cell>
        </row>
      </sheetData>
      <sheetData sheetId="23">
        <row r="15">
          <cell r="E15">
            <v>10277.94</v>
          </cell>
        </row>
      </sheetData>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000"/>
      <sheetName val="1900"/>
      <sheetName val="2900"/>
      <sheetName val="7900"/>
    </sheetNames>
    <sheetDataSet>
      <sheetData sheetId="0">
        <row r="11">
          <cell r="D11">
            <v>3660114587.1600003</v>
          </cell>
        </row>
        <row r="12">
          <cell r="D12">
            <v>2680415034.1000004</v>
          </cell>
          <cell r="N12">
            <v>209097768.60000002</v>
          </cell>
          <cell r="S12">
            <v>522959100.94999993</v>
          </cell>
          <cell r="X12">
            <v>358054221.64000005</v>
          </cell>
          <cell r="AG12">
            <v>231702204.74999997</v>
          </cell>
          <cell r="AY12">
            <v>511286311.37999994</v>
          </cell>
          <cell r="BH12">
            <v>771182589.12</v>
          </cell>
          <cell r="BQ12">
            <v>24181800.220000006</v>
          </cell>
          <cell r="CI12">
            <v>41297892.150000013</v>
          </cell>
          <cell r="DA12">
            <v>515684.85000000009</v>
          </cell>
          <cell r="DK12">
            <v>6611731.1100000003</v>
          </cell>
          <cell r="DM12">
            <v>197438.75</v>
          </cell>
          <cell r="DO12">
            <v>175854.90000000002</v>
          </cell>
          <cell r="DP12">
            <v>3152435.68</v>
          </cell>
        </row>
      </sheetData>
      <sheetData sheetId="1">
        <row r="12">
          <cell r="D12">
            <v>4494189942.3400002</v>
          </cell>
          <cell r="N12">
            <v>1478909623.9499998</v>
          </cell>
          <cell r="S12">
            <v>0</v>
          </cell>
          <cell r="X12">
            <v>768019738.9000001</v>
          </cell>
          <cell r="AG12">
            <v>0</v>
          </cell>
          <cell r="AY12">
            <v>2203946895.2899995</v>
          </cell>
          <cell r="BH12">
            <v>0</v>
          </cell>
          <cell r="BQ12">
            <v>525534.24</v>
          </cell>
          <cell r="CI12">
            <v>42360029.240000002</v>
          </cell>
          <cell r="DA12">
            <v>35085.03</v>
          </cell>
          <cell r="DK12">
            <v>0</v>
          </cell>
          <cell r="DM12">
            <v>0</v>
          </cell>
          <cell r="DO12">
            <v>101123.06</v>
          </cell>
          <cell r="DP12">
            <v>291912.62999999989</v>
          </cell>
        </row>
      </sheetData>
      <sheetData sheetId="2">
        <row r="12">
          <cell r="D12">
            <v>7228326334.2300005</v>
          </cell>
          <cell r="N12">
            <v>2374365352.8500004</v>
          </cell>
          <cell r="S12">
            <v>1606545266.8500004</v>
          </cell>
          <cell r="X12">
            <v>508969476.85000002</v>
          </cell>
          <cell r="AG12">
            <v>568947964.74000001</v>
          </cell>
          <cell r="AY12">
            <v>1828849956.9899998</v>
          </cell>
          <cell r="BH12">
            <v>279927574.70999998</v>
          </cell>
          <cell r="BQ12">
            <v>0</v>
          </cell>
          <cell r="CI12">
            <v>57878918.710000001</v>
          </cell>
          <cell r="DA12">
            <v>0</v>
          </cell>
          <cell r="DK12">
            <v>800001.01</v>
          </cell>
          <cell r="DM12">
            <v>10615.47</v>
          </cell>
          <cell r="DO12">
            <v>54396.500000000007</v>
          </cell>
          <cell r="DP12">
            <v>1976809.5499999998</v>
          </cell>
        </row>
      </sheetData>
      <sheetData sheetId="3">
        <row r="12">
          <cell r="D12">
            <v>10548471963.470001</v>
          </cell>
          <cell r="CI12">
            <v>393692083.60000002</v>
          </cell>
          <cell r="DA12">
            <v>0.4499999999999999</v>
          </cell>
          <cell r="DK12">
            <v>0</v>
          </cell>
          <cell r="DM12">
            <v>69355.360000000001</v>
          </cell>
          <cell r="DO12">
            <v>0</v>
          </cell>
          <cell r="DP12">
            <v>578358.20999999344</v>
          </cell>
        </row>
      </sheetData>
      <sheetData sheetId="4" refreshError="1"/>
      <sheetData sheetId="5" refreshError="1"/>
      <sheetData sheetId="6">
        <row r="12">
          <cell r="D12">
            <v>7772850999.2600002</v>
          </cell>
          <cell r="N12">
            <v>2623719867.54</v>
          </cell>
          <cell r="S12">
            <v>1278244904.6500001</v>
          </cell>
          <cell r="X12">
            <v>1164955805.8199999</v>
          </cell>
          <cell r="AG12">
            <v>417360001.92000002</v>
          </cell>
          <cell r="AY12">
            <v>1625975735.2299998</v>
          </cell>
          <cell r="BH12">
            <v>587270511.00999999</v>
          </cell>
          <cell r="BQ12">
            <v>0</v>
          </cell>
          <cell r="CI12">
            <v>73085525.939999998</v>
          </cell>
          <cell r="DA12">
            <v>0</v>
          </cell>
          <cell r="DK12">
            <v>0</v>
          </cell>
          <cell r="DM12">
            <v>37430.959999999999</v>
          </cell>
          <cell r="DO12">
            <v>12423.669999999998</v>
          </cell>
          <cell r="DP12">
            <v>2188792.52</v>
          </cell>
        </row>
      </sheetData>
      <sheetData sheetId="7">
        <row r="12">
          <cell r="D12">
            <v>10195327387.700001</v>
          </cell>
          <cell r="N12">
            <v>6959758770.96</v>
          </cell>
          <cell r="S12">
            <v>0</v>
          </cell>
          <cell r="X12">
            <v>940526446.4599998</v>
          </cell>
          <cell r="AG12">
            <v>0</v>
          </cell>
          <cell r="AY12">
            <v>2133377773.6099999</v>
          </cell>
          <cell r="BH12">
            <v>0</v>
          </cell>
          <cell r="BQ12">
            <v>0</v>
          </cell>
          <cell r="CI12">
            <v>157380734.79999998</v>
          </cell>
          <cell r="DA12">
            <v>0</v>
          </cell>
          <cell r="DK12">
            <v>0</v>
          </cell>
          <cell r="DM12">
            <v>15435.99</v>
          </cell>
          <cell r="DO12">
            <v>3914245.79</v>
          </cell>
          <cell r="DP12">
            <v>353980.08999999997</v>
          </cell>
        </row>
      </sheetData>
      <sheetData sheetId="8" refreshError="1"/>
      <sheetData sheetId="9">
        <row r="12">
          <cell r="CI12">
            <v>0</v>
          </cell>
          <cell r="DA12">
            <v>0</v>
          </cell>
          <cell r="DK12">
            <v>0</v>
          </cell>
          <cell r="DM12">
            <v>0</v>
          </cell>
          <cell r="DO12">
            <v>0</v>
          </cell>
          <cell r="DP12">
            <v>8586583.7200000007</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619.83000000000004</v>
          </cell>
          <cell r="E5">
            <v>673.27</v>
          </cell>
          <cell r="F5">
            <v>810503.94</v>
          </cell>
          <cell r="G5">
            <v>810503.94</v>
          </cell>
        </row>
        <row r="6">
          <cell r="D6">
            <v>726.87</v>
          </cell>
          <cell r="E6">
            <v>798.92</v>
          </cell>
          <cell r="F6">
            <v>139110.79999999999</v>
          </cell>
          <cell r="G6">
            <v>146194.87</v>
          </cell>
        </row>
        <row r="7">
          <cell r="D7">
            <v>858.98</v>
          </cell>
          <cell r="E7">
            <v>867.31</v>
          </cell>
          <cell r="F7">
            <v>336689.29</v>
          </cell>
          <cell r="G7">
            <v>353405.68</v>
          </cell>
        </row>
        <row r="8">
          <cell r="D8">
            <v>713.69</v>
          </cell>
          <cell r="E8">
            <v>765.8</v>
          </cell>
          <cell r="F8">
            <v>256828.99</v>
          </cell>
          <cell r="G8">
            <v>269708.88</v>
          </cell>
        </row>
        <row r="10">
          <cell r="D10">
            <v>767.07</v>
          </cell>
          <cell r="E10">
            <v>826.52</v>
          </cell>
          <cell r="F10">
            <v>149720</v>
          </cell>
          <cell r="G10">
            <v>156906.56</v>
          </cell>
        </row>
        <row r="11">
          <cell r="D11">
            <v>865.12</v>
          </cell>
          <cell r="E11">
            <v>911.36</v>
          </cell>
        </row>
        <row r="12">
          <cell r="D12">
            <v>872.8</v>
          </cell>
          <cell r="E12">
            <v>919.16</v>
          </cell>
        </row>
        <row r="13">
          <cell r="D13">
            <v>856.92</v>
          </cell>
          <cell r="E13">
            <v>902.71</v>
          </cell>
          <cell r="F13">
            <v>124602.05</v>
          </cell>
          <cell r="G13">
            <v>130989.7</v>
          </cell>
        </row>
        <row r="14">
          <cell r="D14">
            <v>649.96</v>
          </cell>
          <cell r="E14">
            <v>716.75</v>
          </cell>
          <cell r="F14">
            <v>208881.16</v>
          </cell>
          <cell r="G14">
            <v>217888.44</v>
          </cell>
        </row>
        <row r="15">
          <cell r="D15">
            <v>720.5</v>
          </cell>
          <cell r="E15">
            <v>773.68</v>
          </cell>
          <cell r="F15">
            <v>149720</v>
          </cell>
          <cell r="G15">
            <v>156906.56</v>
          </cell>
        </row>
        <row r="16">
          <cell r="D16">
            <v>804.83</v>
          </cell>
          <cell r="E16">
            <v>868.34</v>
          </cell>
          <cell r="F16">
            <v>197214.69</v>
          </cell>
          <cell r="G16">
            <v>207197.01</v>
          </cell>
        </row>
        <row r="17">
          <cell r="D17">
            <v>539.12</v>
          </cell>
          <cell r="E17">
            <v>573.04999999999995</v>
          </cell>
          <cell r="F17">
            <v>185834.47</v>
          </cell>
          <cell r="G17">
            <v>185834.47</v>
          </cell>
        </row>
        <row r="18">
          <cell r="D18">
            <v>647.89</v>
          </cell>
          <cell r="E18">
            <v>688.46</v>
          </cell>
        </row>
        <row r="19">
          <cell r="D19">
            <v>606.91</v>
          </cell>
          <cell r="E19">
            <v>645.09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736.27</v>
          </cell>
          <cell r="E5">
            <v>736.27</v>
          </cell>
          <cell r="F5">
            <v>855451.63</v>
          </cell>
          <cell r="G5">
            <v>855451.63</v>
          </cell>
        </row>
        <row r="6">
          <cell r="D6">
            <v>872.55</v>
          </cell>
          <cell r="E6">
            <v>872.55</v>
          </cell>
          <cell r="F6">
            <v>155843.85999999999</v>
          </cell>
          <cell r="G6">
            <v>155843.85999999999</v>
          </cell>
        </row>
        <row r="7">
          <cell r="D7">
            <v>952.76</v>
          </cell>
          <cell r="E7">
            <v>952.76</v>
          </cell>
          <cell r="F7">
            <v>373013.52</v>
          </cell>
          <cell r="G7">
            <v>373013.52</v>
          </cell>
        </row>
        <row r="8">
          <cell r="D8">
            <v>836.13</v>
          </cell>
          <cell r="E8">
            <v>836.13</v>
          </cell>
          <cell r="F8">
            <v>284711.84000000003</v>
          </cell>
          <cell r="G8">
            <v>284711.84000000003</v>
          </cell>
        </row>
        <row r="10">
          <cell r="D10">
            <v>902.11</v>
          </cell>
          <cell r="E10">
            <v>902.11</v>
          </cell>
          <cell r="F10">
            <v>165536.42000000001</v>
          </cell>
          <cell r="G10">
            <v>165536.42000000001</v>
          </cell>
        </row>
        <row r="11">
          <cell r="D11">
            <v>994.87</v>
          </cell>
          <cell r="E11">
            <v>994.87</v>
          </cell>
        </row>
        <row r="12">
          <cell r="D12">
            <v>1003.35</v>
          </cell>
          <cell r="E12">
            <v>1003.35</v>
          </cell>
        </row>
        <row r="13">
          <cell r="D13">
            <v>985.55</v>
          </cell>
          <cell r="E13">
            <v>985.55</v>
          </cell>
          <cell r="F13">
            <v>137771.67000000001</v>
          </cell>
          <cell r="G13">
            <v>137771.67000000001</v>
          </cell>
        </row>
        <row r="14">
          <cell r="D14">
            <v>782.88</v>
          </cell>
          <cell r="E14">
            <v>782.88</v>
          </cell>
          <cell r="F14">
            <v>228379.28</v>
          </cell>
          <cell r="G14">
            <v>228379.28</v>
          </cell>
        </row>
        <row r="15">
          <cell r="D15">
            <v>844.65</v>
          </cell>
          <cell r="E15">
            <v>844.65</v>
          </cell>
          <cell r="F15">
            <v>165536.42000000001</v>
          </cell>
          <cell r="G15">
            <v>165536.42000000001</v>
          </cell>
        </row>
        <row r="16">
          <cell r="D16">
            <v>945.03</v>
          </cell>
          <cell r="E16">
            <v>945.03</v>
          </cell>
          <cell r="F16">
            <v>218762.58</v>
          </cell>
          <cell r="G16">
            <v>218762.58</v>
          </cell>
        </row>
        <row r="17">
          <cell r="D17">
            <v>625.41</v>
          </cell>
          <cell r="E17">
            <v>625.41</v>
          </cell>
          <cell r="F17">
            <v>196055.37</v>
          </cell>
          <cell r="G17">
            <v>196055.37</v>
          </cell>
        </row>
        <row r="18">
          <cell r="D18">
            <v>752.71</v>
          </cell>
          <cell r="E18">
            <v>752.71</v>
          </cell>
          <cell r="F18">
            <v>218164.75</v>
          </cell>
          <cell r="G18">
            <v>218164.75</v>
          </cell>
        </row>
        <row r="19">
          <cell r="D19">
            <v>704.46</v>
          </cell>
          <cell r="E19">
            <v>704.46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sheetData sheetId="1"/>
      <sheetData sheetId="2">
        <row r="8">
          <cell r="X8">
            <v>837.71</v>
          </cell>
          <cell r="Y8">
            <v>946.4</v>
          </cell>
          <cell r="AA8">
            <v>1001.73</v>
          </cell>
          <cell r="AB8">
            <v>1001.73</v>
          </cell>
        </row>
        <row r="9">
          <cell r="X9">
            <v>663.9</v>
          </cell>
          <cell r="Y9">
            <v>703.31</v>
          </cell>
          <cell r="AA9">
            <v>748.66</v>
          </cell>
          <cell r="AB9">
            <v>748.66</v>
          </cell>
        </row>
        <row r="23">
          <cell r="X23">
            <v>53.4</v>
          </cell>
          <cell r="Y23">
            <v>53.4</v>
          </cell>
          <cell r="AA23">
            <v>34.76</v>
          </cell>
          <cell r="AB23">
            <v>34.76</v>
          </cell>
        </row>
        <row r="27">
          <cell r="X27">
            <v>22.33</v>
          </cell>
          <cell r="Y27">
            <v>23.25</v>
          </cell>
          <cell r="AA27">
            <v>26.72</v>
          </cell>
          <cell r="AB27">
            <v>26.72</v>
          </cell>
        </row>
        <row r="28">
          <cell r="X28">
            <v>51.7</v>
          </cell>
          <cell r="Y28">
            <v>53.77</v>
          </cell>
          <cell r="AA28">
            <v>53.52</v>
          </cell>
          <cell r="AB28">
            <v>53.52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Сравнение"/>
      <sheetName val="Комментарии"/>
      <sheetName val="Проверка"/>
      <sheetName val="AllSheetsInThisWorkbook"/>
      <sheetName val="TEHSHEET"/>
      <sheetName val="et_union"/>
      <sheetName val="modHTTP"/>
      <sheetName val="modReestr"/>
      <sheetName val="modfrmReestr"/>
      <sheetName val="modfrmRegion"/>
      <sheetName val="modfrmAuthorization"/>
      <sheetName val="modInstruction"/>
      <sheetName val="modUpdTemplMain"/>
      <sheetName val="modfrmCheckUpdates"/>
      <sheetName val="modClassifierValidate"/>
      <sheetName val="modHyp"/>
      <sheetName val="modProv"/>
      <sheetName val="modList00"/>
      <sheetName val="modList01"/>
      <sheetName val="modList22"/>
      <sheetName val="REESTR_STATION"/>
      <sheetName val="REESTR_GTP"/>
      <sheetName val="Фортум_Челябинская ТЭЦ-1 (ТГ 10"/>
    </sheetNames>
    <sheetDataSet>
      <sheetData sheetId="0"/>
      <sheetData sheetId="1"/>
      <sheetData sheetId="2"/>
      <sheetData sheetId="3"/>
      <sheetData sheetId="4">
        <row r="11">
          <cell r="J11">
            <v>83.8</v>
          </cell>
        </row>
      </sheetData>
      <sheetData sheetId="5">
        <row r="27">
          <cell r="J27">
            <v>1.1759999999999999</v>
          </cell>
        </row>
      </sheetData>
      <sheetData sheetId="6">
        <row r="27">
          <cell r="J27">
            <v>1.242</v>
          </cell>
        </row>
      </sheetData>
      <sheetData sheetId="7">
        <row r="27">
          <cell r="J27">
            <v>1.2609999999999999</v>
          </cell>
        </row>
      </sheetData>
      <sheetData sheetId="8">
        <row r="27">
          <cell r="I27">
            <v>1.79</v>
          </cell>
        </row>
      </sheetData>
      <sheetData sheetId="9">
        <row r="27">
          <cell r="I27">
            <v>1.8</v>
          </cell>
        </row>
      </sheetData>
      <sheetData sheetId="10">
        <row r="27">
          <cell r="I27">
            <v>1.5509999999999999</v>
          </cell>
        </row>
      </sheetData>
      <sheetData sheetId="11">
        <row r="27">
          <cell r="I27">
            <v>1.887</v>
          </cell>
        </row>
      </sheetData>
      <sheetData sheetId="12">
        <row r="27">
          <cell r="I27">
            <v>1.6240000000000001</v>
          </cell>
        </row>
      </sheetData>
      <sheetData sheetId="13">
        <row r="27">
          <cell r="I27">
            <v>1.2529999999999999</v>
          </cell>
        </row>
      </sheetData>
      <sheetData sheetId="14">
        <row r="27">
          <cell r="I27">
            <v>1.073</v>
          </cell>
        </row>
      </sheetData>
      <sheetData sheetId="15">
        <row r="11">
          <cell r="J11">
            <v>83.8</v>
          </cell>
        </row>
      </sheetData>
      <sheetData sheetId="16">
        <row r="24">
          <cell r="I24">
            <v>183.91899999999998</v>
          </cell>
        </row>
      </sheetData>
      <sheetData sheetId="17">
        <row r="24">
          <cell r="I24">
            <v>144.35900000000001</v>
          </cell>
        </row>
      </sheetData>
      <sheetData sheetId="18">
        <row r="24">
          <cell r="I24">
            <v>133.536</v>
          </cell>
        </row>
      </sheetData>
      <sheetData sheetId="19">
        <row r="24">
          <cell r="I24">
            <v>178.71099999999998</v>
          </cell>
        </row>
      </sheetData>
      <sheetData sheetId="20">
        <row r="11">
          <cell r="H11">
            <v>83.799999999999983</v>
          </cell>
        </row>
        <row r="12">
          <cell r="H12">
            <v>80.191666666666663</v>
          </cell>
        </row>
        <row r="14">
          <cell r="H14">
            <v>5.6072428635432674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Normal="100" workbookViewId="0">
      <selection activeCell="A2" sqref="A2:C2"/>
    </sheetView>
  </sheetViews>
  <sheetFormatPr defaultRowHeight="12.75"/>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104" t="s">
        <v>31</v>
      </c>
      <c r="B1" s="104"/>
      <c r="C1" s="104"/>
    </row>
    <row r="2" spans="1:3" ht="24.75" customHeight="1">
      <c r="A2" s="104" t="s">
        <v>155</v>
      </c>
      <c r="B2" s="104"/>
      <c r="C2" s="104"/>
    </row>
    <row r="3" spans="1:3" ht="31.5" customHeight="1">
      <c r="A3" s="105" t="s">
        <v>49</v>
      </c>
      <c r="B3" s="105"/>
      <c r="C3" s="105"/>
    </row>
    <row r="4" spans="1:3" ht="86.25" customHeight="1">
      <c r="A4" s="106" t="s">
        <v>50</v>
      </c>
      <c r="B4" s="106"/>
      <c r="C4" s="106"/>
    </row>
    <row r="5" spans="1:3" ht="27" customHeight="1">
      <c r="A5" s="5" t="s">
        <v>54</v>
      </c>
      <c r="B5" s="6">
        <v>2024</v>
      </c>
      <c r="C5" s="4" t="s">
        <v>55</v>
      </c>
    </row>
    <row r="7" spans="1:3" s="20" customFormat="1" ht="35.25" customHeight="1">
      <c r="A7" s="103" t="s">
        <v>51</v>
      </c>
      <c r="B7" s="103"/>
      <c r="C7" s="21" t="s">
        <v>156</v>
      </c>
    </row>
    <row r="8" spans="1:3" s="20" customFormat="1" ht="35.25" customHeight="1">
      <c r="A8" s="103" t="s">
        <v>52</v>
      </c>
      <c r="B8" s="103"/>
      <c r="C8" s="22" t="s">
        <v>157</v>
      </c>
    </row>
    <row r="9" spans="1:3" s="20" customFormat="1" ht="11.25">
      <c r="A9" s="97" t="s">
        <v>53</v>
      </c>
      <c r="B9" s="98"/>
      <c r="C9" s="23" t="s">
        <v>25</v>
      </c>
    </row>
    <row r="10" spans="1:3" s="20" customFormat="1" ht="11.25">
      <c r="A10" s="99"/>
      <c r="B10" s="100"/>
      <c r="C10" s="23" t="s">
        <v>23</v>
      </c>
    </row>
    <row r="11" spans="1:3" s="20" customFormat="1" ht="11.25">
      <c r="A11" s="99"/>
      <c r="B11" s="100"/>
      <c r="C11" s="86" t="s">
        <v>329</v>
      </c>
    </row>
    <row r="12" spans="1:3" s="20" customFormat="1" ht="11.25">
      <c r="A12" s="99"/>
      <c r="B12" s="100"/>
      <c r="C12" s="23" t="s">
        <v>20</v>
      </c>
    </row>
    <row r="13" spans="1:3" s="20" customFormat="1" ht="11.25">
      <c r="A13" s="99"/>
      <c r="B13" s="100"/>
      <c r="C13" s="23" t="s">
        <v>24</v>
      </c>
    </row>
    <row r="14" spans="1:3" s="20" customFormat="1" ht="11.25">
      <c r="A14" s="99"/>
      <c r="B14" s="100"/>
      <c r="C14" s="86" t="s">
        <v>322</v>
      </c>
    </row>
    <row r="15" spans="1:3" s="20" customFormat="1" ht="11.25">
      <c r="A15" s="99"/>
      <c r="B15" s="100"/>
      <c r="C15" s="23" t="s">
        <v>159</v>
      </c>
    </row>
    <row r="16" spans="1:3" s="20" customFormat="1" ht="11.25">
      <c r="A16" s="99"/>
      <c r="B16" s="100"/>
      <c r="C16" s="23" t="s">
        <v>160</v>
      </c>
    </row>
    <row r="17" spans="1:3" s="20" customFormat="1" ht="11.25">
      <c r="A17" s="99"/>
      <c r="B17" s="100"/>
      <c r="C17" s="23" t="s">
        <v>161</v>
      </c>
    </row>
    <row r="18" spans="1:3" s="20" customFormat="1" ht="11.25">
      <c r="A18" s="99"/>
      <c r="B18" s="100"/>
      <c r="C18" s="23" t="s">
        <v>22</v>
      </c>
    </row>
    <row r="19" spans="1:3" s="20" customFormat="1" ht="11.25">
      <c r="A19" s="99"/>
      <c r="B19" s="100"/>
      <c r="C19" s="86" t="s">
        <v>321</v>
      </c>
    </row>
    <row r="20" spans="1:3" s="20" customFormat="1" ht="11.25">
      <c r="A20" s="99"/>
      <c r="B20" s="100"/>
      <c r="C20" s="23" t="s">
        <v>21</v>
      </c>
    </row>
    <row r="21" spans="1:3" s="20" customFormat="1" ht="11.25">
      <c r="A21" s="99"/>
      <c r="B21" s="100"/>
      <c r="C21" s="86" t="s">
        <v>320</v>
      </c>
    </row>
    <row r="22" spans="1:3" s="20" customFormat="1" ht="11.25">
      <c r="A22" s="99"/>
      <c r="B22" s="100"/>
      <c r="C22" s="86" t="s">
        <v>326</v>
      </c>
    </row>
    <row r="23" spans="1:3" s="20" customFormat="1" ht="11.25">
      <c r="A23" s="101"/>
      <c r="B23" s="102"/>
      <c r="C23" s="23" t="s">
        <v>56</v>
      </c>
    </row>
  </sheetData>
  <mergeCells count="7">
    <mergeCell ref="A9:B23"/>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Титульный!$C$12</f>
        <v>Челябинская ТЭЦ-2</v>
      </c>
      <c r="B5" s="123"/>
      <c r="C5" s="123"/>
      <c r="D5" s="123"/>
      <c r="E5" s="123"/>
      <c r="F5" s="123"/>
    </row>
    <row r="6" spans="1:6">
      <c r="A6" s="49"/>
      <c r="B6" s="49"/>
      <c r="C6" s="49"/>
      <c r="D6" s="49"/>
      <c r="E6" s="49"/>
      <c r="F6" s="49"/>
    </row>
    <row r="7" spans="1:6" s="8" customFormat="1" ht="38.25">
      <c r="A7" s="124" t="s">
        <v>0</v>
      </c>
      <c r="B7" s="124" t="s">
        <v>7</v>
      </c>
      <c r="C7" s="124" t="s">
        <v>8</v>
      </c>
      <c r="D7" s="50" t="s">
        <v>127</v>
      </c>
      <c r="E7" s="50" t="s">
        <v>128</v>
      </c>
      <c r="F7" s="50" t="s">
        <v>129</v>
      </c>
    </row>
    <row r="8" spans="1:6" s="8" customFormat="1">
      <c r="A8" s="124"/>
      <c r="B8" s="124"/>
      <c r="C8" s="124"/>
      <c r="D8" s="50">
        <f>Титульный!$B$5-2</f>
        <v>2022</v>
      </c>
      <c r="E8" s="50">
        <f>Титульный!$B$5-1</f>
        <v>2023</v>
      </c>
      <c r="F8" s="50">
        <f>Титульный!$B$5</f>
        <v>2024</v>
      </c>
    </row>
    <row r="9" spans="1:6" s="8" customFormat="1">
      <c r="A9" s="124"/>
      <c r="B9" s="124"/>
      <c r="C9" s="124"/>
      <c r="D9" s="50" t="s">
        <v>55</v>
      </c>
      <c r="E9" s="50" t="s">
        <v>55</v>
      </c>
      <c r="F9" s="5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[13]Год!$H$11</f>
        <v>320</v>
      </c>
      <c r="E139" s="29">
        <f>'[27]0.1'!$I$11</f>
        <v>320</v>
      </c>
      <c r="F139" s="29">
        <f>'[27]0.1'!$L$11</f>
        <v>320</v>
      </c>
    </row>
    <row r="140" spans="1:6" ht="38.25">
      <c r="A140" s="36" t="s">
        <v>67</v>
      </c>
      <c r="B140" s="37" t="s">
        <v>28</v>
      </c>
      <c r="C140" s="36" t="s">
        <v>29</v>
      </c>
      <c r="D140" s="29">
        <f>[13]Год!$H$12-[13]Год!$H$14</f>
        <v>295.41541191969617</v>
      </c>
      <c r="E140" s="29">
        <f>'[27]0.1'!$I$12</f>
        <v>296.5718</v>
      </c>
      <c r="F140" s="29">
        <f>'[27]0.1'!$L$12</f>
        <v>296.87956422774278</v>
      </c>
    </row>
    <row r="141" spans="1:6">
      <c r="A141" s="36" t="s">
        <v>68</v>
      </c>
      <c r="B141" s="37" t="s">
        <v>69</v>
      </c>
      <c r="C141" s="36" t="s">
        <v>130</v>
      </c>
      <c r="D141" s="29">
        <f>'[4]ЧТЭЦ-2'!$E$7</f>
        <v>1314.31</v>
      </c>
      <c r="E141" s="29">
        <f>'[27]0.1'!$I$13</f>
        <v>2480.64</v>
      </c>
      <c r="F141" s="29">
        <f>'[27]0.1'!$L$13</f>
        <v>1295.3330000000001</v>
      </c>
    </row>
    <row r="142" spans="1:6">
      <c r="A142" s="36" t="s">
        <v>70</v>
      </c>
      <c r="B142" s="37" t="s">
        <v>71</v>
      </c>
      <c r="C142" s="36" t="s">
        <v>130</v>
      </c>
      <c r="D142" s="29">
        <f>'[4]ЧТЭЦ-2'!$E$22</f>
        <v>1114.4850000000001</v>
      </c>
      <c r="E142" s="29">
        <f>'[27]0.1'!$I$15</f>
        <v>2083.7399999999998</v>
      </c>
      <c r="F142" s="29">
        <f>'[27]0.1'!$L$15</f>
        <v>1092.5060000000001</v>
      </c>
    </row>
    <row r="143" spans="1:6">
      <c r="A143" s="36" t="s">
        <v>72</v>
      </c>
      <c r="B143" s="37" t="s">
        <v>73</v>
      </c>
      <c r="C143" s="36" t="s">
        <v>74</v>
      </c>
      <c r="D143" s="29">
        <f>'[4]ЧТЭЦ-2'!$E$23</f>
        <v>2208.415</v>
      </c>
      <c r="E143" s="29">
        <f>'[27]0.1'!$I$16</f>
        <v>2216.3231999999998</v>
      </c>
      <c r="F143" s="29">
        <f>'[27]0.1'!$L$16</f>
        <v>2185.3189999999995</v>
      </c>
    </row>
    <row r="144" spans="1:6">
      <c r="A144" s="36" t="s">
        <v>75</v>
      </c>
      <c r="B144" s="37" t="s">
        <v>76</v>
      </c>
      <c r="C144" s="36" t="s">
        <v>74</v>
      </c>
      <c r="D144" s="29">
        <f>'[4]ЧТЭЦ-2'!$E$29</f>
        <v>2200.2167009999998</v>
      </c>
      <c r="E144" s="29">
        <f>'[27]0.1'!$I$17</f>
        <v>2206.1101999999996</v>
      </c>
      <c r="F144" s="29">
        <f>'[27]0.1'!$L$17</f>
        <v>2176.4419999999996</v>
      </c>
    </row>
    <row r="145" spans="1:8">
      <c r="A145" s="36" t="s">
        <v>77</v>
      </c>
      <c r="B145" s="37" t="s">
        <v>9</v>
      </c>
      <c r="C145" s="36" t="s">
        <v>78</v>
      </c>
      <c r="D145" s="40"/>
      <c r="E145" s="29">
        <f>'[27]0.1'!$I$43</f>
        <v>3312809.8718059105</v>
      </c>
      <c r="F145" s="29">
        <f>'[27]0.1'!$L$43</f>
        <v>2322656.386469116</v>
      </c>
    </row>
    <row r="146" spans="1:8">
      <c r="A146" s="36"/>
      <c r="B146" s="37" t="s">
        <v>199</v>
      </c>
      <c r="C146" s="36"/>
      <c r="D146" s="40"/>
      <c r="E146" s="40"/>
      <c r="F146" s="40"/>
    </row>
    <row r="147" spans="1:8">
      <c r="A147" s="36" t="s">
        <v>79</v>
      </c>
      <c r="B147" s="38" t="s">
        <v>12</v>
      </c>
      <c r="C147" s="36" t="s">
        <v>78</v>
      </c>
      <c r="D147" s="40"/>
      <c r="E147" s="29">
        <f>'[27]0.1'!$G$43</f>
        <v>1985306.3721065633</v>
      </c>
      <c r="F147" s="29">
        <f>'[27]0.1'!$J$43</f>
        <v>925897.20111172472</v>
      </c>
    </row>
    <row r="148" spans="1:8">
      <c r="A148" s="36" t="s">
        <v>80</v>
      </c>
      <c r="B148" s="38" t="s">
        <v>13</v>
      </c>
      <c r="C148" s="36" t="s">
        <v>78</v>
      </c>
      <c r="D148" s="40"/>
      <c r="E148" s="29">
        <f>'[27]0.1'!$H$43</f>
        <v>1327503.4996993472</v>
      </c>
      <c r="F148" s="29">
        <f>'[27]0.1'!$K$43</f>
        <v>1396759.1853573911</v>
      </c>
    </row>
    <row r="149" spans="1:8" ht="25.5">
      <c r="A149" s="36" t="s">
        <v>81</v>
      </c>
      <c r="B149" s="38" t="s">
        <v>14</v>
      </c>
      <c r="C149" s="36" t="s">
        <v>78</v>
      </c>
      <c r="D149" s="41"/>
      <c r="E149" s="41"/>
      <c r="F149" s="41"/>
    </row>
    <row r="150" spans="1:8">
      <c r="A150" s="36" t="s">
        <v>82</v>
      </c>
      <c r="B150" s="37" t="s">
        <v>83</v>
      </c>
      <c r="C150" s="36" t="s">
        <v>78</v>
      </c>
      <c r="D150" s="29">
        <f>'[4]ЧТЭЦ-2'!$E$620</f>
        <v>2654090.8103699996</v>
      </c>
      <c r="E150" s="29">
        <f>'[27]0.1'!$I$31</f>
        <v>3354155.6326809395</v>
      </c>
      <c r="F150" s="29">
        <f>'[27]0.1'!$L$31</f>
        <v>2414204.0124119553</v>
      </c>
      <c r="G150" s="47"/>
      <c r="H150" s="47"/>
    </row>
    <row r="151" spans="1:8">
      <c r="A151" s="36"/>
      <c r="B151" s="37" t="s">
        <v>199</v>
      </c>
      <c r="C151" s="36"/>
      <c r="D151" s="40"/>
      <c r="E151" s="40"/>
      <c r="F151" s="40"/>
    </row>
    <row r="152" spans="1:8">
      <c r="A152" s="36" t="s">
        <v>84</v>
      </c>
      <c r="B152" s="38" t="s">
        <v>85</v>
      </c>
      <c r="C152" s="36" t="s">
        <v>78</v>
      </c>
      <c r="D152" s="29">
        <f>'[4]ЧТЭЦ-2'!$E$636</f>
        <v>1165714.9183500002</v>
      </c>
      <c r="E152" s="29">
        <f>'[27]0.1'!$I$32</f>
        <v>1966142.1398969162</v>
      </c>
      <c r="F152" s="29">
        <f>'[27]0.1'!$L$32</f>
        <v>915265.18271052628</v>
      </c>
      <c r="G152" s="47"/>
      <c r="H152" s="47"/>
    </row>
    <row r="153" spans="1:8" ht="25.5">
      <c r="A153" s="36"/>
      <c r="B153" s="38" t="s">
        <v>86</v>
      </c>
      <c r="C153" s="36" t="s">
        <v>30</v>
      </c>
      <c r="D153" s="29">
        <f>'[4]ЧТЭЦ-2'!$E$32</f>
        <v>264.47575031026605</v>
      </c>
      <c r="E153" s="29">
        <f>'[27]4'!$L$24</f>
        <v>252.09999999999997</v>
      </c>
      <c r="F153" s="29">
        <f>'[27]4'!$M$24</f>
        <v>205.69999999999996</v>
      </c>
      <c r="G153" s="47"/>
      <c r="H153" s="47"/>
    </row>
    <row r="154" spans="1:8">
      <c r="A154" s="36" t="s">
        <v>87</v>
      </c>
      <c r="B154" s="38" t="s">
        <v>88</v>
      </c>
      <c r="C154" s="36" t="s">
        <v>78</v>
      </c>
      <c r="D154" s="29">
        <f>'[4]ЧТЭЦ-2'!$E$652</f>
        <v>1488375.8920199999</v>
      </c>
      <c r="E154" s="29">
        <f>'[27]0.1'!$I$33</f>
        <v>1388013.4927840233</v>
      </c>
      <c r="F154" s="29">
        <f>'[27]0.1'!$L$33</f>
        <v>1498938.829701429</v>
      </c>
    </row>
    <row r="155" spans="1:8">
      <c r="A155" s="36"/>
      <c r="B155" s="38" t="s">
        <v>89</v>
      </c>
      <c r="C155" s="36" t="s">
        <v>90</v>
      </c>
      <c r="D155" s="29">
        <f>'[4]ЧТЭЦ-2'!$E$36</f>
        <v>170.81798484433406</v>
      </c>
      <c r="E155" s="29">
        <f>'[27]4'!$L$28</f>
        <v>168.3</v>
      </c>
      <c r="F155" s="29">
        <f>'[27]4'!$M$28</f>
        <v>169.40000000000003</v>
      </c>
    </row>
    <row r="156" spans="1:8" ht="25.5">
      <c r="A156" s="36"/>
      <c r="B156" s="9" t="s">
        <v>91</v>
      </c>
      <c r="C156" s="36" t="s">
        <v>26</v>
      </c>
      <c r="D156" s="90" t="s">
        <v>324</v>
      </c>
      <c r="E156" s="85" t="s">
        <v>328</v>
      </c>
      <c r="F156" s="90" t="s">
        <v>328</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0" t="s">
        <v>99</v>
      </c>
      <c r="D160" s="41"/>
      <c r="E160" s="41"/>
      <c r="F160" s="41"/>
    </row>
    <row r="161" spans="1:6" ht="25.5">
      <c r="A161" s="36" t="s">
        <v>100</v>
      </c>
      <c r="B161" s="38" t="s">
        <v>101</v>
      </c>
      <c r="C161" s="36" t="s">
        <v>26</v>
      </c>
      <c r="D161" s="41"/>
      <c r="E161" s="41"/>
      <c r="F161" s="41"/>
    </row>
    <row r="162" spans="1:6">
      <c r="A162" s="36" t="s">
        <v>102</v>
      </c>
      <c r="B162" s="9" t="s">
        <v>103</v>
      </c>
      <c r="C162" s="36" t="s">
        <v>78</v>
      </c>
      <c r="D162" s="29">
        <f>('[5]1200'!$D$12-'[5]1200'!$S$12-'[5]1200'!$AG$12-'[5]1200'!$BH$12)/1000</f>
        <v>4494189.9423400005</v>
      </c>
      <c r="E162" s="41"/>
      <c r="F162" s="41"/>
    </row>
    <row r="163" spans="1:6">
      <c r="A163" s="36"/>
      <c r="B163" s="37" t="s">
        <v>199</v>
      </c>
      <c r="C163" s="36"/>
      <c r="D163" s="40"/>
      <c r="E163" s="41"/>
      <c r="F163" s="41"/>
    </row>
    <row r="164" spans="1:6">
      <c r="A164" s="36" t="s">
        <v>104</v>
      </c>
      <c r="B164" s="38" t="s">
        <v>16</v>
      </c>
      <c r="C164" s="36" t="s">
        <v>78</v>
      </c>
      <c r="D164" s="29">
        <f>'[5]1200'!$N$12/1000</f>
        <v>1478909.6239499999</v>
      </c>
      <c r="E164" s="41"/>
      <c r="F164" s="41"/>
    </row>
    <row r="165" spans="1:6">
      <c r="A165" s="36" t="s">
        <v>105</v>
      </c>
      <c r="B165" s="38" t="s">
        <v>17</v>
      </c>
      <c r="C165" s="36" t="s">
        <v>78</v>
      </c>
      <c r="D165" s="29">
        <f>'[5]1200'!$X$12/1000</f>
        <v>768019.73890000011</v>
      </c>
      <c r="E165" s="41"/>
      <c r="F165" s="41"/>
    </row>
    <row r="166" spans="1:6" ht="25.5">
      <c r="A166" s="36" t="s">
        <v>106</v>
      </c>
      <c r="B166" s="38" t="s">
        <v>18</v>
      </c>
      <c r="C166" s="36" t="s">
        <v>78</v>
      </c>
      <c r="D166" s="29">
        <f>('[5]1200'!$AY$12+'[5]1200'!$BQ$12)/1000</f>
        <v>2204472.4295299994</v>
      </c>
      <c r="E166" s="41"/>
      <c r="F166" s="41"/>
    </row>
    <row r="167" spans="1:6">
      <c r="A167" s="36" t="s">
        <v>149</v>
      </c>
      <c r="B167" s="38" t="s">
        <v>150</v>
      </c>
      <c r="C167" s="36" t="s">
        <v>78</v>
      </c>
      <c r="D167" s="29">
        <f>('[5]1200'!$CI$12+'[5]1200'!$DA$12+'[5]1200'!$DK$12+'[5]1200'!$DM$12+'[5]1200'!$DO$12+'[5]1200'!$DP$12)/1000</f>
        <v>42788.14996000001</v>
      </c>
      <c r="E167" s="41"/>
      <c r="F167" s="41"/>
    </row>
    <row r="168" spans="1:6">
      <c r="A168" s="36" t="s">
        <v>107</v>
      </c>
      <c r="B168" s="9" t="s">
        <v>108</v>
      </c>
      <c r="C168" s="36" t="s">
        <v>78</v>
      </c>
      <c r="D168" s="41"/>
      <c r="E168" s="41"/>
      <c r="F168" s="41"/>
    </row>
    <row r="169" spans="1:6">
      <c r="A169" s="36"/>
      <c r="B169" s="37" t="s">
        <v>199</v>
      </c>
      <c r="C169" s="36"/>
      <c r="D169" s="40"/>
      <c r="E169" s="41"/>
      <c r="F169" s="41"/>
    </row>
    <row r="170" spans="1:6">
      <c r="A170" s="36" t="s">
        <v>109</v>
      </c>
      <c r="B170" s="38" t="s">
        <v>19</v>
      </c>
      <c r="C170" s="36" t="s">
        <v>78</v>
      </c>
      <c r="D170" s="41"/>
      <c r="E170" s="41"/>
      <c r="F170" s="41"/>
    </row>
    <row r="171" spans="1:6">
      <c r="A171" s="36" t="s">
        <v>110</v>
      </c>
      <c r="B171" s="38" t="s">
        <v>33</v>
      </c>
      <c r="C171" s="36" t="s">
        <v>78</v>
      </c>
      <c r="D171" s="41"/>
      <c r="E171" s="41"/>
      <c r="F171" s="41"/>
    </row>
    <row r="172" spans="1:6">
      <c r="A172" s="36" t="s">
        <v>111</v>
      </c>
      <c r="B172" s="9" t="s">
        <v>112</v>
      </c>
      <c r="C172" s="36" t="s">
        <v>78</v>
      </c>
      <c r="D172" s="41"/>
      <c r="E172" s="41"/>
      <c r="F172" s="41"/>
    </row>
    <row r="173" spans="1:6">
      <c r="A173" s="36"/>
      <c r="B173" s="37" t="s">
        <v>199</v>
      </c>
      <c r="C173" s="36"/>
      <c r="D173" s="40"/>
      <c r="E173" s="41"/>
      <c r="F173" s="41"/>
    </row>
    <row r="174" spans="1:6">
      <c r="A174" s="36" t="s">
        <v>113</v>
      </c>
      <c r="B174" s="38" t="s">
        <v>16</v>
      </c>
      <c r="C174" s="36" t="s">
        <v>78</v>
      </c>
      <c r="D174" s="41"/>
      <c r="E174" s="41"/>
      <c r="F174" s="41"/>
    </row>
    <row r="175" spans="1:6">
      <c r="A175" s="36" t="s">
        <v>114</v>
      </c>
      <c r="B175" s="38" t="s">
        <v>17</v>
      </c>
      <c r="C175" s="36" t="s">
        <v>78</v>
      </c>
      <c r="D175" s="41"/>
      <c r="E175" s="41"/>
      <c r="F175" s="41"/>
    </row>
    <row r="176" spans="1:6"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B3" s="62"/>
      <c r="F3" s="27"/>
    </row>
    <row r="4" spans="1:11">
      <c r="A4" s="104" t="s">
        <v>34</v>
      </c>
      <c r="B4" s="116"/>
      <c r="C4" s="116"/>
      <c r="D4" s="116"/>
      <c r="E4" s="116"/>
      <c r="F4" s="116"/>
      <c r="G4" s="116"/>
      <c r="H4" s="116"/>
      <c r="I4" s="116"/>
    </row>
    <row r="5" spans="1:11">
      <c r="A5" s="104" t="str">
        <f>Титульный!$C$12</f>
        <v>Челябинская ТЭЦ-2</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48"/>
    </row>
    <row r="8" spans="1:11" s="3" customFormat="1">
      <c r="A8" s="126"/>
      <c r="B8" s="126"/>
      <c r="C8" s="126"/>
      <c r="D8" s="42">
        <f>Титульный!$B$5-2</f>
        <v>2022</v>
      </c>
      <c r="E8" s="43" t="s">
        <v>55</v>
      </c>
      <c r="F8" s="42">
        <f>Титульный!$B$5-1</f>
        <v>2023</v>
      </c>
      <c r="G8" s="43" t="s">
        <v>55</v>
      </c>
      <c r="H8" s="42">
        <f>Титульный!$B$5</f>
        <v>2024</v>
      </c>
      <c r="I8" s="43" t="s">
        <v>55</v>
      </c>
      <c r="K8" s="48"/>
    </row>
    <row r="9" spans="1:11" s="3" customFormat="1">
      <c r="A9" s="126"/>
      <c r="B9" s="126"/>
      <c r="C9" s="126"/>
      <c r="D9" s="51" t="s">
        <v>227</v>
      </c>
      <c r="E9" s="51" t="s">
        <v>228</v>
      </c>
      <c r="F9" s="51" t="s">
        <v>227</v>
      </c>
      <c r="G9" s="51" t="s">
        <v>228</v>
      </c>
      <c r="H9" s="51" t="s">
        <v>227</v>
      </c>
      <c r="I9" s="51"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0" t="s">
        <v>132</v>
      </c>
      <c r="B28" s="37" t="s">
        <v>133</v>
      </c>
      <c r="C28" s="70" t="s">
        <v>308</v>
      </c>
      <c r="D28" s="29">
        <f>'[6]Утв. тарифы на ЭЭ и ЭМ'!D7</f>
        <v>858.98</v>
      </c>
      <c r="E28" s="29">
        <f>'[6]Утв. тарифы на ЭЭ и ЭМ'!E7</f>
        <v>867.31</v>
      </c>
      <c r="F28" s="29">
        <f>'[7]Утв. тарифы на ЭЭ и ЭМ'!$D$7</f>
        <v>952.76</v>
      </c>
      <c r="G28" s="29">
        <f>'[7]Утв. тарифы на ЭЭ и ЭМ'!$E$7</f>
        <v>952.76</v>
      </c>
      <c r="H28" s="127">
        <f>'[27]0.1'!$L$20</f>
        <v>847.49850445830475</v>
      </c>
      <c r="I28" s="128"/>
      <c r="K28" s="84" t="b">
        <f>ROUND([37]Свод!$D$34,1)=ROUND(H28,1)</f>
        <v>1</v>
      </c>
    </row>
    <row r="29" spans="1:11" ht="12.75" customHeight="1">
      <c r="A29" s="50"/>
      <c r="B29" s="45" t="s">
        <v>145</v>
      </c>
      <c r="C29" s="70" t="s">
        <v>308</v>
      </c>
      <c r="D29" s="29">
        <f>('[4]ЧТЭЦ-2'!$F$636+'[4]ЧТЭЦ-2'!$G$636+'[4]ЧТЭЦ-2'!$H$636+'[4]ЧТЭЦ-2'!$J$636+'[4]ЧТЭЦ-2'!$K$636+'[4]ЧТЭЦ-2'!$L$636)/('[4]ЧТЭЦ-2'!$F$22+'[4]ЧТЭЦ-2'!$G$22+'[4]ЧТЭЦ-2'!$H$22+'[4]ЧТЭЦ-2'!$J$22+'[4]ЧТЭЦ-2'!$K$22+'[4]ЧТЭЦ-2'!$L$22)</f>
        <v>984.45514526328907</v>
      </c>
      <c r="E29" s="29">
        <f>('[4]ЧТЭЦ-2'!$N$636+'[4]ЧТЭЦ-2'!$O$636+'[4]ЧТЭЦ-2'!$P$636+'[4]ЧТЭЦ-2'!$R$636+'[4]ЧТЭЦ-2'!$S$636+'[4]ЧТЭЦ-2'!$T$636)/('[4]ЧТЭЦ-2'!$N$22+'[4]ЧТЭЦ-2'!$O$22+'[4]ЧТЭЦ-2'!$P$22+'[4]ЧТЭЦ-2'!$R$22+'[4]ЧТЭЦ-2'!$S$22+'[4]ЧТЭЦ-2'!$T$22)</f>
        <v>1120.1495186773077</v>
      </c>
      <c r="F29" s="29">
        <f>'[27]2.2'!$G$181</f>
        <v>858.71652625743081</v>
      </c>
      <c r="G29" s="29">
        <f>'[27]2.1'!$G$181</f>
        <v>943.56404344923806</v>
      </c>
      <c r="H29" s="127">
        <f>'[27]2'!$G$181</f>
        <v>0</v>
      </c>
      <c r="I29" s="128"/>
    </row>
    <row r="30" spans="1:11" ht="25.5">
      <c r="A30" s="50" t="s">
        <v>134</v>
      </c>
      <c r="B30" s="37" t="s">
        <v>135</v>
      </c>
      <c r="C30" s="70" t="s">
        <v>309</v>
      </c>
      <c r="D30" s="29">
        <f>'[6]Утв. тарифы на ЭЭ и ЭМ'!F7</f>
        <v>336689.29</v>
      </c>
      <c r="E30" s="29">
        <f>'[6]Утв. тарифы на ЭЭ и ЭМ'!G7</f>
        <v>353405.68</v>
      </c>
      <c r="F30" s="29">
        <f>'[7]Утв. тарифы на ЭЭ и ЭМ'!$F$7</f>
        <v>373013.52</v>
      </c>
      <c r="G30" s="29">
        <f>'[7]Утв. тарифы на ЭЭ и ЭМ'!$G$7</f>
        <v>373013.52</v>
      </c>
      <c r="H30" s="127">
        <f>'[27]0.1'!$L$21</f>
        <v>392066.72605626786</v>
      </c>
      <c r="I30" s="128"/>
      <c r="K30" s="84" t="b">
        <f>ROUND([37]Свод!$E$34,1)=ROUND(H30,1)</f>
        <v>1</v>
      </c>
    </row>
    <row r="31" spans="1:11" ht="27.75" customHeight="1">
      <c r="A31" s="50" t="s">
        <v>136</v>
      </c>
      <c r="B31" s="37" t="s">
        <v>148</v>
      </c>
      <c r="C31" s="36" t="s">
        <v>306</v>
      </c>
      <c r="D31" s="44"/>
      <c r="E31" s="44"/>
      <c r="F31" s="44"/>
      <c r="G31" s="44"/>
      <c r="H31" s="44"/>
      <c r="I31" s="44"/>
    </row>
    <row r="32" spans="1:11" ht="26.25" customHeight="1">
      <c r="A32" s="50"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50" t="s">
        <v>138</v>
      </c>
      <c r="B33" s="46" t="s">
        <v>37</v>
      </c>
      <c r="C33" s="36" t="s">
        <v>306</v>
      </c>
      <c r="D33" s="44"/>
      <c r="E33" s="44"/>
      <c r="F33" s="44"/>
      <c r="G33" s="44"/>
      <c r="H33" s="44"/>
      <c r="I33" s="44"/>
    </row>
    <row r="34" spans="1:9" ht="12.75" customHeight="1">
      <c r="A34" s="50"/>
      <c r="B34" s="38" t="s">
        <v>38</v>
      </c>
      <c r="C34" s="36" t="s">
        <v>306</v>
      </c>
      <c r="D34" s="44"/>
      <c r="E34" s="44"/>
      <c r="F34" s="44"/>
      <c r="G34" s="44"/>
      <c r="H34" s="44"/>
      <c r="I34" s="44"/>
    </row>
    <row r="35" spans="1:9" ht="12.75" customHeight="1">
      <c r="A35" s="50"/>
      <c r="B35" s="38" t="s">
        <v>39</v>
      </c>
      <c r="C35" s="36" t="s">
        <v>306</v>
      </c>
      <c r="D35" s="44"/>
      <c r="E35" s="44"/>
      <c r="F35" s="44"/>
      <c r="G35" s="44"/>
      <c r="H35" s="44"/>
      <c r="I35" s="44"/>
    </row>
    <row r="36" spans="1:9" ht="12.75" customHeight="1">
      <c r="A36" s="50"/>
      <c r="B36" s="38" t="s">
        <v>40</v>
      </c>
      <c r="C36" s="36" t="s">
        <v>306</v>
      </c>
      <c r="D36" s="44"/>
      <c r="E36" s="44"/>
      <c r="F36" s="44"/>
      <c r="G36" s="44"/>
      <c r="H36" s="44"/>
      <c r="I36" s="44"/>
    </row>
    <row r="37" spans="1:9" ht="12.75" customHeight="1">
      <c r="A37" s="50"/>
      <c r="B37" s="38" t="s">
        <v>41</v>
      </c>
      <c r="C37" s="36" t="s">
        <v>306</v>
      </c>
      <c r="D37" s="44"/>
      <c r="E37" s="44"/>
      <c r="F37" s="44"/>
      <c r="G37" s="44"/>
      <c r="H37" s="44"/>
      <c r="I37" s="44"/>
    </row>
    <row r="38" spans="1:9" ht="12.75" customHeight="1">
      <c r="A38" s="50" t="s">
        <v>139</v>
      </c>
      <c r="B38" s="46" t="s">
        <v>42</v>
      </c>
      <c r="C38" s="36" t="s">
        <v>306</v>
      </c>
      <c r="D38" s="44"/>
      <c r="E38" s="44"/>
      <c r="F38" s="44"/>
      <c r="G38" s="44"/>
      <c r="H38" s="44"/>
      <c r="I38" s="44"/>
    </row>
    <row r="39" spans="1:9" ht="12.75" customHeight="1">
      <c r="A39" s="50" t="s">
        <v>140</v>
      </c>
      <c r="B39" s="37" t="s">
        <v>43</v>
      </c>
      <c r="C39" s="36" t="s">
        <v>26</v>
      </c>
      <c r="D39" s="44"/>
      <c r="E39" s="44"/>
      <c r="F39" s="44"/>
      <c r="G39" s="44"/>
      <c r="H39" s="44"/>
      <c r="I39" s="44"/>
    </row>
    <row r="40" spans="1:9" ht="25.5" customHeight="1">
      <c r="A40" s="50" t="s">
        <v>141</v>
      </c>
      <c r="B40" s="38" t="s">
        <v>44</v>
      </c>
      <c r="C40" s="50" t="s">
        <v>307</v>
      </c>
      <c r="D40" s="44"/>
      <c r="E40" s="44"/>
      <c r="F40" s="44"/>
      <c r="G40" s="44"/>
      <c r="H40" s="44"/>
      <c r="I40" s="44"/>
    </row>
    <row r="41" spans="1:9" ht="12.75" customHeight="1">
      <c r="A41" s="50" t="s">
        <v>142</v>
      </c>
      <c r="B41" s="46" t="s">
        <v>45</v>
      </c>
      <c r="C41" s="36" t="s">
        <v>306</v>
      </c>
      <c r="D41" s="44"/>
      <c r="E41" s="44"/>
      <c r="F41" s="44"/>
      <c r="G41" s="44"/>
      <c r="H41" s="44"/>
      <c r="I41" s="44"/>
    </row>
    <row r="42" spans="1:9" ht="25.5">
      <c r="A42" s="50" t="s">
        <v>143</v>
      </c>
      <c r="B42" s="37" t="s">
        <v>46</v>
      </c>
      <c r="C42" s="70" t="s">
        <v>310</v>
      </c>
      <c r="D42" s="44"/>
      <c r="E42" s="44"/>
      <c r="F42" s="44"/>
      <c r="G42" s="44"/>
      <c r="H42" s="44"/>
      <c r="I42" s="44"/>
    </row>
    <row r="43" spans="1:9" ht="25.5">
      <c r="A43" s="50"/>
      <c r="B43" s="38" t="s">
        <v>47</v>
      </c>
      <c r="C43" s="70" t="s">
        <v>310</v>
      </c>
      <c r="D43" s="29">
        <f>'ЧТЭЦ-1 ДМ_П5'!D43</f>
        <v>53.4</v>
      </c>
      <c r="E43" s="29">
        <f>'ЧТЭЦ-1 ДМ_П5'!E43</f>
        <v>53.4</v>
      </c>
      <c r="F43" s="29">
        <f>'ЧТЭЦ-1 ДМ_П5'!F43</f>
        <v>34.76</v>
      </c>
      <c r="G43" s="29">
        <f>'ЧТЭЦ-1 ДМ_П5'!G43</f>
        <v>34.76</v>
      </c>
      <c r="H43" s="127">
        <f>'ЧТЭЦ-1 НМ_П5'!H43</f>
        <v>81.342371112195664</v>
      </c>
      <c r="I43" s="131"/>
    </row>
    <row r="44" spans="1:9" ht="25.5">
      <c r="A44" s="5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45" priority="3" operator="containsText" text="ложь">
      <formula>NOT(ISERROR(SEARCH("ложь",K28)))</formula>
    </cfRule>
    <cfRule type="containsText" dxfId="44" priority="4" operator="containsText" text="истина">
      <formula>NOT(ISERROR(SEARCH("истина",K28)))</formula>
    </cfRule>
  </conditionalFormatting>
  <conditionalFormatting sqref="K30">
    <cfRule type="containsText" dxfId="43" priority="1" operator="containsText" text="ложь">
      <formula>NOT(ISERROR(SEARCH("ложь",K30)))</formula>
    </cfRule>
    <cfRule type="containsText" dxfId="4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E145" sqref="E145"/>
      <selection pane="topRight" activeCell="E145" sqref="E145"/>
      <selection pane="bottomLeft" activeCell="E145" sqref="E14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B2" s="47"/>
      <c r="E2" s="117" t="s">
        <v>163</v>
      </c>
      <c r="F2" s="117"/>
    </row>
    <row r="4" spans="1:6">
      <c r="A4" s="123" t="s">
        <v>284</v>
      </c>
      <c r="B4" s="123"/>
      <c r="C4" s="123"/>
      <c r="D4" s="123"/>
      <c r="E4" s="123"/>
      <c r="F4" s="123"/>
    </row>
    <row r="5" spans="1:6">
      <c r="A5" s="123" t="str">
        <f>Титульный!$C$13</f>
        <v>Челябинская ТЭЦ-3 без ДПМ/НВ</v>
      </c>
      <c r="B5" s="123"/>
      <c r="C5" s="123"/>
      <c r="D5" s="123"/>
      <c r="E5" s="123"/>
      <c r="F5" s="123"/>
    </row>
    <row r="6" spans="1:6">
      <c r="A6" s="94"/>
      <c r="B6" s="94"/>
      <c r="C6" s="94"/>
      <c r="D6" s="94"/>
      <c r="E6" s="94"/>
      <c r="F6" s="94"/>
    </row>
    <row r="7" spans="1:6" s="8" customFormat="1" ht="38.25">
      <c r="A7" s="124" t="s">
        <v>0</v>
      </c>
      <c r="B7" s="124" t="s">
        <v>7</v>
      </c>
      <c r="C7" s="124" t="s">
        <v>8</v>
      </c>
      <c r="D7" s="95" t="s">
        <v>127</v>
      </c>
      <c r="E7" s="95" t="s">
        <v>128</v>
      </c>
      <c r="F7" s="95" t="s">
        <v>129</v>
      </c>
    </row>
    <row r="8" spans="1:6" s="8" customFormat="1">
      <c r="A8" s="124"/>
      <c r="B8" s="124"/>
      <c r="C8" s="124"/>
      <c r="D8" s="95">
        <f>Титульный!$B$5-2</f>
        <v>2022</v>
      </c>
      <c r="E8" s="95">
        <f>Титульный!$B$5-1</f>
        <v>2023</v>
      </c>
      <c r="F8" s="95">
        <f>Титульный!$B$5</f>
        <v>2024</v>
      </c>
    </row>
    <row r="9" spans="1:6" s="8" customFormat="1">
      <c r="A9" s="124"/>
      <c r="B9" s="124"/>
      <c r="C9" s="124"/>
      <c r="D9" s="95" t="s">
        <v>55</v>
      </c>
      <c r="E9" s="95" t="s">
        <v>55</v>
      </c>
      <c r="F9" s="95"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95"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95"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95"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[14]Год!$H$11</f>
        <v>360</v>
      </c>
      <c r="E139" s="29">
        <f>'[36]0.1'!$I$11</f>
        <v>360</v>
      </c>
      <c r="F139" s="29">
        <f>'[36]0.1'!$L$11</f>
        <v>360</v>
      </c>
    </row>
    <row r="140" spans="1:6" ht="38.25">
      <c r="A140" s="36" t="s">
        <v>67</v>
      </c>
      <c r="B140" s="37" t="s">
        <v>28</v>
      </c>
      <c r="C140" s="36" t="s">
        <v>29</v>
      </c>
      <c r="D140" s="29">
        <f>[14]Год!$H$12-[14]Год!$H$14</f>
        <v>332.79146161727687</v>
      </c>
      <c r="E140" s="29">
        <f>'[36]0.1'!$I$12</f>
        <v>334.29759999999999</v>
      </c>
      <c r="F140" s="29">
        <f>'[36]0.1'!$L$12</f>
        <v>333.65494373146294</v>
      </c>
    </row>
    <row r="141" spans="1:6">
      <c r="A141" s="36" t="s">
        <v>68</v>
      </c>
      <c r="B141" s="37" t="s">
        <v>69</v>
      </c>
      <c r="C141" s="36" t="s">
        <v>130</v>
      </c>
      <c r="D141" s="29">
        <f>'[4]ЧТЭЦ-3 ДМ'!$E$7</f>
        <v>2320.9359999999997</v>
      </c>
      <c r="E141" s="29">
        <f>'[36]0.1'!$I$13</f>
        <v>2684.4751999999999</v>
      </c>
      <c r="F141" s="29">
        <f>'[36]0.1'!$L$13</f>
        <v>2306.3919999999998</v>
      </c>
    </row>
    <row r="142" spans="1:6">
      <c r="A142" s="36" t="s">
        <v>70</v>
      </c>
      <c r="B142" s="37" t="s">
        <v>71</v>
      </c>
      <c r="C142" s="36" t="s">
        <v>130</v>
      </c>
      <c r="D142" s="29">
        <f>'[4]ЧТЭЦ-3 ДМ'!$E$22</f>
        <v>2098.7409999999995</v>
      </c>
      <c r="E142" s="29">
        <f>'[36]0.1'!$I$15</f>
        <v>2413.6733003999998</v>
      </c>
      <c r="F142" s="29">
        <f>'[36]0.1'!$L$15</f>
        <v>2075.0699929670554</v>
      </c>
    </row>
    <row r="143" spans="1:6">
      <c r="A143" s="36" t="s">
        <v>72</v>
      </c>
      <c r="B143" s="37" t="s">
        <v>73</v>
      </c>
      <c r="C143" s="36" t="s">
        <v>74</v>
      </c>
      <c r="D143" s="29">
        <f>'[4]ЧТЭЦ-3 ДМ'!$E$23</f>
        <v>2300.4780000000001</v>
      </c>
      <c r="E143" s="29">
        <f>'[36]0.1'!$I$16</f>
        <v>2325.6457999999998</v>
      </c>
      <c r="F143" s="29">
        <f>'[36]0.1'!$L$16</f>
        <v>2326.6533333333336</v>
      </c>
    </row>
    <row r="144" spans="1:6">
      <c r="A144" s="36" t="s">
        <v>75</v>
      </c>
      <c r="B144" s="37" t="s">
        <v>76</v>
      </c>
      <c r="C144" s="36" t="s">
        <v>74</v>
      </c>
      <c r="D144" s="29">
        <f>'[4]ЧТЭЦ-3 ДМ'!$E$29</f>
        <v>2280.2802790000001</v>
      </c>
      <c r="E144" s="29">
        <f>'[36]0.1'!$I$17</f>
        <v>2305.0592999999999</v>
      </c>
      <c r="F144" s="29">
        <f>'[36]0.1'!$L$17</f>
        <v>2306.2846666666669</v>
      </c>
    </row>
    <row r="145" spans="1:8">
      <c r="A145" s="36" t="s">
        <v>77</v>
      </c>
      <c r="B145" s="37" t="s">
        <v>9</v>
      </c>
      <c r="C145" s="36" t="s">
        <v>78</v>
      </c>
      <c r="D145" s="40"/>
      <c r="E145" s="29">
        <f>'[36]0.1'!$I$43</f>
        <v>3160298.3454839746</v>
      </c>
      <c r="F145" s="29">
        <f>'[36]0.1'!$L$43</f>
        <v>3055702.1552308588</v>
      </c>
    </row>
    <row r="146" spans="1:8">
      <c r="A146" s="36"/>
      <c r="B146" s="37" t="s">
        <v>199</v>
      </c>
      <c r="C146" s="36"/>
      <c r="D146" s="40"/>
      <c r="E146" s="40"/>
      <c r="F146" s="40"/>
    </row>
    <row r="147" spans="1:8">
      <c r="A147" s="36" t="s">
        <v>79</v>
      </c>
      <c r="B147" s="38" t="s">
        <v>12</v>
      </c>
      <c r="C147" s="36" t="s">
        <v>78</v>
      </c>
      <c r="D147" s="40"/>
      <c r="E147" s="29">
        <f>'[36]0.1'!$G$43</f>
        <v>2018156.5223119264</v>
      </c>
      <c r="F147" s="29">
        <f>'[36]0.1'!$J$43</f>
        <v>1856460.8458619295</v>
      </c>
    </row>
    <row r="148" spans="1:8">
      <c r="A148" s="36" t="s">
        <v>80</v>
      </c>
      <c r="B148" s="38" t="s">
        <v>13</v>
      </c>
      <c r="C148" s="36" t="s">
        <v>78</v>
      </c>
      <c r="D148" s="40"/>
      <c r="E148" s="29">
        <f>'[36]0.1'!$H$43</f>
        <v>1142141.8231720482</v>
      </c>
      <c r="F148" s="29">
        <f>'[36]0.1'!$K$43</f>
        <v>1199241.3093689294</v>
      </c>
    </row>
    <row r="149" spans="1:8" ht="25.5">
      <c r="A149" s="36" t="s">
        <v>81</v>
      </c>
      <c r="B149" s="38" t="s">
        <v>14</v>
      </c>
      <c r="C149" s="36" t="s">
        <v>78</v>
      </c>
      <c r="D149" s="41"/>
      <c r="E149" s="41"/>
      <c r="F149" s="41"/>
    </row>
    <row r="150" spans="1:8">
      <c r="A150" s="36" t="s">
        <v>82</v>
      </c>
      <c r="B150" s="37" t="s">
        <v>83</v>
      </c>
      <c r="C150" s="36" t="s">
        <v>78</v>
      </c>
      <c r="D150" s="29">
        <f>'[4]ЧТЭЦ-3 ДМ'!$E$620</f>
        <v>3514244.6997099998</v>
      </c>
      <c r="E150" s="29">
        <f>'[36]0.1'!$I$31</f>
        <v>3444902.7100735372</v>
      </c>
      <c r="F150" s="29">
        <f>'[36]0.1'!$L$31</f>
        <v>3387309.3690694142</v>
      </c>
      <c r="G150" s="47"/>
      <c r="H150" s="47"/>
    </row>
    <row r="151" spans="1:8">
      <c r="A151" s="36"/>
      <c r="B151" s="37" t="s">
        <v>199</v>
      </c>
      <c r="C151" s="36"/>
      <c r="D151" s="40"/>
      <c r="E151" s="40"/>
      <c r="F151" s="40"/>
    </row>
    <row r="152" spans="1:8">
      <c r="A152" s="36" t="s">
        <v>84</v>
      </c>
      <c r="B152" s="38" t="s">
        <v>85</v>
      </c>
      <c r="C152" s="36" t="s">
        <v>78</v>
      </c>
      <c r="D152" s="29">
        <f>'[4]ЧТЭЦ-3 ДМ'!$E$636</f>
        <v>1990874.0263999999</v>
      </c>
      <c r="E152" s="29">
        <f>'[36]0.1'!$I$32</f>
        <v>1995957.8815951906</v>
      </c>
      <c r="F152" s="29">
        <f>'[36]0.1'!$L$32</f>
        <v>1836266.7395146873</v>
      </c>
      <c r="G152" s="47"/>
      <c r="H152" s="47"/>
    </row>
    <row r="153" spans="1:8" ht="25.5">
      <c r="A153" s="36"/>
      <c r="B153" s="38" t="s">
        <v>86</v>
      </c>
      <c r="C153" s="36" t="s">
        <v>30</v>
      </c>
      <c r="D153" s="29">
        <f>'[4]ЧТЭЦ-3 ДМ'!$E$32</f>
        <v>240.09872360926178</v>
      </c>
      <c r="E153" s="29">
        <f>'[36]4'!$L$24</f>
        <v>218</v>
      </c>
      <c r="F153" s="29">
        <f>'[36]4'!$M$24</f>
        <v>218.00000000000003</v>
      </c>
      <c r="G153" s="47"/>
      <c r="H153" s="47"/>
    </row>
    <row r="154" spans="1:8">
      <c r="A154" s="36" t="s">
        <v>87</v>
      </c>
      <c r="B154" s="38" t="s">
        <v>88</v>
      </c>
      <c r="C154" s="36" t="s">
        <v>78</v>
      </c>
      <c r="D154" s="29">
        <f>'[4]ЧТЭЦ-3 ДМ'!$E$652</f>
        <v>1523370.67331</v>
      </c>
      <c r="E154" s="29">
        <f>'[36]0.1'!$I$33</f>
        <v>1448944.8284783466</v>
      </c>
      <c r="F154" s="29">
        <f>'[36]0.1'!$L$33</f>
        <v>1551042.6295547269</v>
      </c>
    </row>
    <row r="155" spans="1:8">
      <c r="A155" s="36"/>
      <c r="B155" s="38" t="s">
        <v>89</v>
      </c>
      <c r="C155" s="36" t="s">
        <v>90</v>
      </c>
      <c r="D155" s="29">
        <f>'[4]ЧТЭЦ-3 ДМ'!$E$36</f>
        <v>166.54277937020046</v>
      </c>
      <c r="E155" s="29">
        <f>'[36]4'!$L$28</f>
        <v>165</v>
      </c>
      <c r="F155" s="29">
        <f>'[36]4'!$M$28</f>
        <v>164.99999999999997</v>
      </c>
    </row>
    <row r="156" spans="1:8" ht="25.5">
      <c r="A156" s="36"/>
      <c r="B156" s="9" t="s">
        <v>91</v>
      </c>
      <c r="C156" s="36" t="s">
        <v>26</v>
      </c>
      <c r="D156" s="95" t="s">
        <v>323</v>
      </c>
      <c r="E156" s="95" t="s">
        <v>323</v>
      </c>
      <c r="F156" s="9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95" t="s">
        <v>99</v>
      </c>
      <c r="D160" s="41"/>
      <c r="E160" s="41"/>
      <c r="F160" s="41"/>
    </row>
    <row r="161" spans="1:6" ht="25.5">
      <c r="A161" s="36" t="s">
        <v>100</v>
      </c>
      <c r="B161" s="38" t="s">
        <v>101</v>
      </c>
      <c r="C161" s="36" t="s">
        <v>26</v>
      </c>
      <c r="D161" s="41"/>
      <c r="E161" s="41"/>
      <c r="F161" s="41"/>
    </row>
    <row r="162" spans="1:6">
      <c r="A162" s="36" t="s">
        <v>102</v>
      </c>
      <c r="B162" s="9" t="s">
        <v>103</v>
      </c>
      <c r="C162" s="36" t="s">
        <v>78</v>
      </c>
      <c r="D162" s="29">
        <f>('[5]1300'!$D$12-'[5]1300'!$S$12-'[5]1300'!$AG$12-'[5]1300'!$BH$12)/1000</f>
        <v>4772905.5279299999</v>
      </c>
      <c r="E162" s="41"/>
      <c r="F162" s="41"/>
    </row>
    <row r="163" spans="1:6">
      <c r="A163" s="36"/>
      <c r="B163" s="37" t="s">
        <v>199</v>
      </c>
      <c r="C163" s="36"/>
      <c r="D163" s="40"/>
      <c r="E163" s="41"/>
      <c r="F163" s="41"/>
    </row>
    <row r="164" spans="1:6">
      <c r="A164" s="36" t="s">
        <v>104</v>
      </c>
      <c r="B164" s="38" t="s">
        <v>16</v>
      </c>
      <c r="C164" s="36" t="s">
        <v>78</v>
      </c>
      <c r="D164" s="29">
        <f>'[5]1300'!$N$12/1000</f>
        <v>2374365.3528500004</v>
      </c>
      <c r="E164" s="41"/>
      <c r="F164" s="41"/>
    </row>
    <row r="165" spans="1:6">
      <c r="A165" s="36" t="s">
        <v>105</v>
      </c>
      <c r="B165" s="38" t="s">
        <v>17</v>
      </c>
      <c r="C165" s="36" t="s">
        <v>78</v>
      </c>
      <c r="D165" s="29">
        <f>'[5]1300'!$X$12/1000</f>
        <v>508969.47685000004</v>
      </c>
      <c r="E165" s="41"/>
      <c r="F165" s="41"/>
    </row>
    <row r="166" spans="1:6" ht="25.5">
      <c r="A166" s="36" t="s">
        <v>106</v>
      </c>
      <c r="B166" s="38" t="s">
        <v>18</v>
      </c>
      <c r="C166" s="36" t="s">
        <v>78</v>
      </c>
      <c r="D166" s="29">
        <f>('[5]1300'!$AY$12+'[5]1300'!$BQ$12)/1000</f>
        <v>1828849.9569899999</v>
      </c>
      <c r="E166" s="41"/>
      <c r="F166" s="41"/>
    </row>
    <row r="167" spans="1:6">
      <c r="A167" s="36" t="s">
        <v>149</v>
      </c>
      <c r="B167" s="38" t="s">
        <v>150</v>
      </c>
      <c r="C167" s="36" t="s">
        <v>78</v>
      </c>
      <c r="D167" s="29">
        <f>('[5]1300'!$CI$12+'[5]1300'!$DA$12+'[5]1300'!$DK$12+'[5]1300'!$DM$12+'[5]1300'!$DO$12+'[5]1300'!$DP$12)/1000</f>
        <v>60720.741239999996</v>
      </c>
      <c r="E167" s="41"/>
      <c r="F167" s="41"/>
    </row>
    <row r="168" spans="1:6">
      <c r="A168" s="36" t="s">
        <v>107</v>
      </c>
      <c r="B168" s="9" t="s">
        <v>108</v>
      </c>
      <c r="C168" s="36" t="s">
        <v>78</v>
      </c>
      <c r="D168" s="41"/>
      <c r="E168" s="41"/>
      <c r="F168" s="41"/>
    </row>
    <row r="169" spans="1:6">
      <c r="A169" s="36"/>
      <c r="B169" s="37" t="s">
        <v>199</v>
      </c>
      <c r="C169" s="36"/>
      <c r="D169" s="40"/>
      <c r="E169" s="41"/>
      <c r="F169" s="41"/>
    </row>
    <row r="170" spans="1:6">
      <c r="A170" s="36" t="s">
        <v>109</v>
      </c>
      <c r="B170" s="38" t="s">
        <v>19</v>
      </c>
      <c r="C170" s="36" t="s">
        <v>78</v>
      </c>
      <c r="D170" s="41"/>
      <c r="E170" s="41"/>
      <c r="F170" s="41"/>
    </row>
    <row r="171" spans="1:6">
      <c r="A171" s="36" t="s">
        <v>110</v>
      </c>
      <c r="B171" s="38" t="s">
        <v>33</v>
      </c>
      <c r="C171" s="36" t="s">
        <v>78</v>
      </c>
      <c r="D171" s="41"/>
      <c r="E171" s="41"/>
      <c r="F171" s="41"/>
    </row>
    <row r="172" spans="1:6">
      <c r="A172" s="36" t="s">
        <v>111</v>
      </c>
      <c r="B172" s="9" t="s">
        <v>112</v>
      </c>
      <c r="C172" s="36" t="s">
        <v>78</v>
      </c>
      <c r="D172" s="41"/>
      <c r="E172" s="41"/>
      <c r="F172" s="41"/>
    </row>
    <row r="173" spans="1:6">
      <c r="A173" s="36"/>
      <c r="B173" s="37" t="s">
        <v>199</v>
      </c>
      <c r="C173" s="36"/>
      <c r="D173" s="40"/>
      <c r="E173" s="41"/>
      <c r="F173" s="41"/>
    </row>
    <row r="174" spans="1:6">
      <c r="A174" s="36" t="s">
        <v>113</v>
      </c>
      <c r="B174" s="38" t="s">
        <v>16</v>
      </c>
      <c r="C174" s="36" t="s">
        <v>78</v>
      </c>
      <c r="D174" s="41"/>
      <c r="E174" s="41"/>
      <c r="F174" s="41"/>
    </row>
    <row r="175" spans="1:6">
      <c r="A175" s="36" t="s">
        <v>114</v>
      </c>
      <c r="B175" s="38" t="s">
        <v>17</v>
      </c>
      <c r="C175" s="36" t="s">
        <v>78</v>
      </c>
      <c r="D175" s="41"/>
      <c r="E175" s="41"/>
      <c r="F175" s="41"/>
    </row>
    <row r="176" spans="1:6"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95"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93"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93" t="s">
        <v>290</v>
      </c>
    </row>
    <row r="196" spans="1:6">
      <c r="A196" s="33"/>
    </row>
    <row r="197" spans="1:6">
      <c r="A197" s="33"/>
      <c r="B197" s="32"/>
      <c r="C197" s="33"/>
    </row>
    <row r="198" spans="1:6">
      <c r="A198" s="33"/>
    </row>
    <row r="199" spans="1:6">
      <c r="A199" s="33"/>
    </row>
  </sheetData>
  <mergeCells count="13">
    <mergeCell ref="A193:F194"/>
    <mergeCell ref="A192:F192"/>
    <mergeCell ref="A186:F186"/>
    <mergeCell ref="A4:F4"/>
    <mergeCell ref="A5:F5"/>
    <mergeCell ref="A7:A9"/>
    <mergeCell ref="B7:B9"/>
    <mergeCell ref="C7:C9"/>
    <mergeCell ref="D184:E184"/>
    <mergeCell ref="E2:F2"/>
    <mergeCell ref="A10:F10"/>
    <mergeCell ref="A45:F45"/>
    <mergeCell ref="A138:F138"/>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E145" sqref="E145"/>
      <selection pane="topRight" activeCell="E145" sqref="E145"/>
      <selection pane="bottomLeft" activeCell="E145" sqref="E14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B3" s="62"/>
      <c r="F3" s="27"/>
    </row>
    <row r="4" spans="1:11">
      <c r="A4" s="104" t="s">
        <v>34</v>
      </c>
      <c r="B4" s="116"/>
      <c r="C4" s="116"/>
      <c r="D4" s="116"/>
      <c r="E4" s="116"/>
      <c r="F4" s="116"/>
      <c r="G4" s="116"/>
      <c r="H4" s="116"/>
      <c r="I4" s="116"/>
    </row>
    <row r="5" spans="1:11">
      <c r="A5" s="104" t="str">
        <f>Титульный!$C$13</f>
        <v>Челябинская ТЭЦ-3 без ДПМ/НВ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96" t="s">
        <v>227</v>
      </c>
      <c r="E9" s="96" t="s">
        <v>228</v>
      </c>
      <c r="F9" s="96" t="s">
        <v>227</v>
      </c>
      <c r="G9" s="96" t="s">
        <v>228</v>
      </c>
      <c r="H9" s="96" t="s">
        <v>227</v>
      </c>
      <c r="I9" s="96" t="s">
        <v>228</v>
      </c>
    </row>
    <row r="10" spans="1:11" s="3" customFormat="1">
      <c r="A10" s="75" t="s">
        <v>304</v>
      </c>
      <c r="B10" s="76"/>
      <c r="C10" s="76"/>
      <c r="D10" s="44"/>
      <c r="E10" s="44"/>
      <c r="F10" s="44"/>
      <c r="G10" s="44"/>
      <c r="H10" s="44"/>
      <c r="I10" s="44"/>
    </row>
    <row r="11" spans="1:11" s="3" customFormat="1" ht="25.5" hidden="1" outlineLevel="1">
      <c r="A11" s="95" t="s">
        <v>166</v>
      </c>
      <c r="B11" s="37" t="s">
        <v>291</v>
      </c>
      <c r="C11" s="36"/>
      <c r="D11" s="44"/>
      <c r="E11" s="44"/>
      <c r="F11" s="44"/>
      <c r="G11" s="44"/>
      <c r="H11" s="44"/>
      <c r="I11" s="44"/>
    </row>
    <row r="12" spans="1:11" s="3" customFormat="1" ht="140.25" hidden="1" outlineLevel="1">
      <c r="A12" s="95"/>
      <c r="B12" s="37" t="s">
        <v>292</v>
      </c>
      <c r="C12" s="95" t="s">
        <v>293</v>
      </c>
      <c r="D12" s="44"/>
      <c r="E12" s="44"/>
      <c r="F12" s="44"/>
      <c r="G12" s="44"/>
      <c r="H12" s="44"/>
      <c r="I12" s="44"/>
    </row>
    <row r="13" spans="1:11" s="3" customFormat="1" ht="153" hidden="1" outlineLevel="1">
      <c r="A13" s="95"/>
      <c r="B13" s="37" t="s">
        <v>294</v>
      </c>
      <c r="C13" s="36" t="s">
        <v>295</v>
      </c>
      <c r="D13" s="44"/>
      <c r="E13" s="44"/>
      <c r="F13" s="44"/>
      <c r="G13" s="44"/>
      <c r="H13" s="44"/>
      <c r="I13" s="44"/>
    </row>
    <row r="14" spans="1:11" s="3" customFormat="1" hidden="1" outlineLevel="1">
      <c r="A14" s="95" t="s">
        <v>168</v>
      </c>
      <c r="B14" s="37" t="s">
        <v>296</v>
      </c>
      <c r="C14" s="36"/>
      <c r="D14" s="44"/>
      <c r="E14" s="44"/>
      <c r="F14" s="44"/>
      <c r="G14" s="44"/>
      <c r="H14" s="44"/>
      <c r="I14" s="44"/>
    </row>
    <row r="15" spans="1:11" s="3" customFormat="1" hidden="1" outlineLevel="1">
      <c r="A15" s="95"/>
      <c r="B15" s="37" t="s">
        <v>297</v>
      </c>
      <c r="C15" s="36"/>
      <c r="D15" s="44"/>
      <c r="E15" s="44"/>
      <c r="F15" s="44"/>
      <c r="G15" s="44"/>
      <c r="H15" s="44"/>
      <c r="I15" s="44"/>
    </row>
    <row r="16" spans="1:11" s="3" customFormat="1" ht="25.5" hidden="1" outlineLevel="1">
      <c r="A16" s="95"/>
      <c r="B16" s="37" t="s">
        <v>298</v>
      </c>
      <c r="C16" s="95" t="s">
        <v>293</v>
      </c>
      <c r="D16" s="44"/>
      <c r="E16" s="44"/>
      <c r="F16" s="44"/>
      <c r="G16" s="44"/>
      <c r="H16" s="44"/>
      <c r="I16" s="44"/>
    </row>
    <row r="17" spans="1:11" s="3" customFormat="1" ht="25.5" hidden="1" outlineLevel="1">
      <c r="A17" s="95"/>
      <c r="B17" s="37" t="s">
        <v>299</v>
      </c>
      <c r="C17" s="36" t="s">
        <v>295</v>
      </c>
      <c r="D17" s="44"/>
      <c r="E17" s="44"/>
      <c r="F17" s="44"/>
      <c r="G17" s="44"/>
      <c r="H17" s="44"/>
      <c r="I17" s="44"/>
    </row>
    <row r="18" spans="1:11" s="3" customFormat="1" hidden="1" outlineLevel="1">
      <c r="A18" s="95"/>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95" t="s">
        <v>179</v>
      </c>
      <c r="B21" s="37" t="s">
        <v>301</v>
      </c>
      <c r="C21" s="36" t="s">
        <v>295</v>
      </c>
      <c r="D21" s="44"/>
      <c r="E21" s="44"/>
      <c r="F21" s="44"/>
      <c r="G21" s="44"/>
      <c r="H21" s="44"/>
      <c r="I21" s="44"/>
    </row>
    <row r="22" spans="1:11" s="3" customFormat="1" ht="51" hidden="1" outlineLevel="1">
      <c r="A22" s="95" t="s">
        <v>181</v>
      </c>
      <c r="B22" s="37" t="s">
        <v>302</v>
      </c>
      <c r="C22" s="36" t="s">
        <v>295</v>
      </c>
      <c r="D22" s="44"/>
      <c r="E22" s="44"/>
      <c r="F22" s="44"/>
      <c r="G22" s="44"/>
      <c r="H22" s="44"/>
      <c r="I22" s="44"/>
    </row>
    <row r="23" spans="1:11" s="3" customFormat="1" ht="25.5" hidden="1" outlineLevel="1">
      <c r="A23" s="95" t="s">
        <v>184</v>
      </c>
      <c r="B23" s="37" t="s">
        <v>303</v>
      </c>
      <c r="C23" s="36" t="s">
        <v>295</v>
      </c>
      <c r="D23" s="44"/>
      <c r="E23" s="44"/>
      <c r="F23" s="44"/>
      <c r="G23" s="44"/>
      <c r="H23" s="44"/>
      <c r="I23" s="44"/>
    </row>
    <row r="24" spans="1:11" s="3" customFormat="1" hidden="1" outlineLevel="1">
      <c r="A24" s="95"/>
      <c r="B24" s="37" t="s">
        <v>256</v>
      </c>
      <c r="C24" s="36" t="s">
        <v>295</v>
      </c>
      <c r="D24" s="44"/>
      <c r="E24" s="44"/>
      <c r="F24" s="44"/>
      <c r="G24" s="44"/>
      <c r="H24" s="44"/>
      <c r="I24" s="44"/>
    </row>
    <row r="25" spans="1:11" s="3" customFormat="1" hidden="1" outlineLevel="1">
      <c r="A25" s="95"/>
      <c r="B25" s="37" t="s">
        <v>257</v>
      </c>
      <c r="C25" s="36" t="s">
        <v>295</v>
      </c>
      <c r="D25" s="44"/>
      <c r="E25" s="44"/>
      <c r="F25" s="44"/>
      <c r="G25" s="44"/>
      <c r="H25" s="44"/>
      <c r="I25" s="44"/>
    </row>
    <row r="26" spans="1:11" s="3" customFormat="1" hidden="1" outlineLevel="1">
      <c r="A26" s="95"/>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95" t="s">
        <v>132</v>
      </c>
      <c r="B28" s="37" t="s">
        <v>133</v>
      </c>
      <c r="C28" s="95" t="s">
        <v>308</v>
      </c>
      <c r="D28" s="29">
        <f>'[6]Утв. тарифы на ЭЭ и ЭМ'!$D$8</f>
        <v>713.69</v>
      </c>
      <c r="E28" s="29">
        <f>'[6]Утв. тарифы на ЭЭ и ЭМ'!$E$8</f>
        <v>765.8</v>
      </c>
      <c r="F28" s="29">
        <f>'[7]Утв. тарифы на ЭЭ и ЭМ'!$D$8</f>
        <v>836.13</v>
      </c>
      <c r="G28" s="29">
        <f>'[7]Утв. тарифы на ЭЭ и ЭМ'!$E$8</f>
        <v>836.13</v>
      </c>
      <c r="H28" s="127">
        <f>'[36]0.1'!$L$20</f>
        <v>894.64974779354509</v>
      </c>
      <c r="I28" s="128"/>
      <c r="K28" s="84" t="b">
        <f>ROUND([37]Свод!$D$48,1)=ROUND(H28,1)</f>
        <v>1</v>
      </c>
    </row>
    <row r="29" spans="1:11" ht="12.75" customHeight="1">
      <c r="A29" s="95"/>
      <c r="B29" s="45" t="s">
        <v>145</v>
      </c>
      <c r="C29" s="95" t="s">
        <v>308</v>
      </c>
      <c r="D29" s="29">
        <f>('[4]ЧТЭЦ-3 ДМ'!$F$636+'[4]ЧТЭЦ-3 ДМ'!$G$636+'[4]ЧТЭЦ-3 ДМ'!$H$636+'[4]ЧТЭЦ-3 ДМ'!$J$636+'[4]ЧТЭЦ-3 ДМ'!$K$636+'[4]ЧТЭЦ-3 ДМ'!$L$636)/('[4]ЧТЭЦ-3 ДМ'!$F$22+'[4]ЧТЭЦ-3 ДМ'!$G$22+'[4]ЧТЭЦ-3 ДМ'!$H$22+'[4]ЧТЭЦ-3 ДМ'!$J$22+'[4]ЧТЭЦ-3 ДМ'!$K$22+'[4]ЧТЭЦ-3 ДМ'!$L$22)</f>
        <v>897.1015834727898</v>
      </c>
      <c r="E29" s="29">
        <f>('[4]ЧТЭЦ-3 ДМ'!$N$636+'[4]ЧТЭЦ-3 ДМ'!$O$636+'[4]ЧТЭЦ-3 ДМ'!$P$636+'[4]ЧТЭЦ-3 ДМ'!$R$636+'[4]ЧТЭЦ-3 ДМ'!$S$636+'[4]ЧТЭЦ-3 ДМ'!$T$636)/('[4]ЧТЭЦ-3 ДМ'!$N$22+'[4]ЧТЭЦ-3 ДМ'!$O$22+'[4]ЧТЭЦ-3 ДМ'!$P$22+'[4]ЧТЭЦ-3 ДМ'!$R$22+'[4]ЧТЭЦ-3 ДМ'!$S$22+'[4]ЧТЭЦ-3 ДМ'!$T$22)</f>
        <v>1002.1341329263801</v>
      </c>
      <c r="F29" s="29">
        <f>'[36]2.2'!$G$170</f>
        <v>757.19430765713105</v>
      </c>
      <c r="G29" s="29">
        <f>'[36]2.1'!$G$170</f>
        <v>826.93787981348419</v>
      </c>
      <c r="H29" s="127">
        <f>'[36]2'!$G$170</f>
        <v>884.91797661682085</v>
      </c>
      <c r="I29" s="128"/>
    </row>
    <row r="30" spans="1:11" ht="25.5">
      <c r="A30" s="95" t="s">
        <v>134</v>
      </c>
      <c r="B30" s="37" t="s">
        <v>135</v>
      </c>
      <c r="C30" s="95" t="s">
        <v>309</v>
      </c>
      <c r="D30" s="29">
        <f>'[6]Утв. тарифы на ЭЭ и ЭМ'!$F$8</f>
        <v>256828.99</v>
      </c>
      <c r="E30" s="29">
        <f>'[6]Утв. тарифы на ЭЭ и ЭМ'!$G$8</f>
        <v>269708.88</v>
      </c>
      <c r="F30" s="29">
        <f>'[7]Утв. тарифы на ЭЭ и ЭМ'!$F$8</f>
        <v>284711.84000000003</v>
      </c>
      <c r="G30" s="29">
        <f>'[7]Утв. тарифы на ЭЭ и ЭМ'!$G$8</f>
        <v>284711.84000000003</v>
      </c>
      <c r="H30" s="127">
        <f>'[36]0.1'!$L$21</f>
        <v>299521.33981019835</v>
      </c>
      <c r="I30" s="128"/>
      <c r="K30" s="84" t="b">
        <f>ROUND([37]Свод!$E$48,1)=ROUND(H30,1)</f>
        <v>1</v>
      </c>
    </row>
    <row r="31" spans="1:11" ht="27.75" customHeight="1">
      <c r="A31" s="95" t="s">
        <v>136</v>
      </c>
      <c r="B31" s="37" t="s">
        <v>148</v>
      </c>
      <c r="C31" s="36" t="s">
        <v>306</v>
      </c>
      <c r="D31" s="44"/>
      <c r="E31" s="44"/>
      <c r="F31" s="44"/>
      <c r="G31" s="44"/>
      <c r="H31" s="44"/>
      <c r="I31" s="44"/>
    </row>
    <row r="32" spans="1:11" ht="26.25" customHeight="1">
      <c r="A32" s="95"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95" t="s">
        <v>138</v>
      </c>
      <c r="B33" s="46" t="s">
        <v>37</v>
      </c>
      <c r="C33" s="36" t="s">
        <v>306</v>
      </c>
      <c r="D33" s="44"/>
      <c r="E33" s="44"/>
      <c r="F33" s="44"/>
      <c r="G33" s="44"/>
      <c r="H33" s="44"/>
      <c r="I33" s="44"/>
    </row>
    <row r="34" spans="1:9" ht="12.75" customHeight="1">
      <c r="A34" s="95"/>
      <c r="B34" s="38" t="s">
        <v>38</v>
      </c>
      <c r="C34" s="36" t="s">
        <v>306</v>
      </c>
      <c r="D34" s="44"/>
      <c r="E34" s="44"/>
      <c r="F34" s="44"/>
      <c r="G34" s="44"/>
      <c r="H34" s="44"/>
      <c r="I34" s="44"/>
    </row>
    <row r="35" spans="1:9" ht="12.75" customHeight="1">
      <c r="A35" s="95"/>
      <c r="B35" s="38" t="s">
        <v>39</v>
      </c>
      <c r="C35" s="36" t="s">
        <v>306</v>
      </c>
      <c r="D35" s="44"/>
      <c r="E35" s="44"/>
      <c r="F35" s="44"/>
      <c r="G35" s="44"/>
      <c r="H35" s="44"/>
      <c r="I35" s="44"/>
    </row>
    <row r="36" spans="1:9" ht="12.75" customHeight="1">
      <c r="A36" s="95"/>
      <c r="B36" s="38" t="s">
        <v>40</v>
      </c>
      <c r="C36" s="36" t="s">
        <v>306</v>
      </c>
      <c r="D36" s="44"/>
      <c r="E36" s="44"/>
      <c r="F36" s="44"/>
      <c r="G36" s="44"/>
      <c r="H36" s="44"/>
      <c r="I36" s="44"/>
    </row>
    <row r="37" spans="1:9" ht="12.75" customHeight="1">
      <c r="A37" s="95"/>
      <c r="B37" s="38" t="s">
        <v>41</v>
      </c>
      <c r="C37" s="36" t="s">
        <v>306</v>
      </c>
      <c r="D37" s="44"/>
      <c r="E37" s="44"/>
      <c r="F37" s="44"/>
      <c r="G37" s="44"/>
      <c r="H37" s="44"/>
      <c r="I37" s="44"/>
    </row>
    <row r="38" spans="1:9" ht="12.75" customHeight="1">
      <c r="A38" s="95" t="s">
        <v>139</v>
      </c>
      <c r="B38" s="46" t="s">
        <v>42</v>
      </c>
      <c r="C38" s="36" t="s">
        <v>306</v>
      </c>
      <c r="D38" s="44"/>
      <c r="E38" s="44"/>
      <c r="F38" s="44"/>
      <c r="G38" s="44"/>
      <c r="H38" s="44"/>
      <c r="I38" s="44"/>
    </row>
    <row r="39" spans="1:9" ht="12.75" customHeight="1">
      <c r="A39" s="95" t="s">
        <v>140</v>
      </c>
      <c r="B39" s="37" t="s">
        <v>43</v>
      </c>
      <c r="C39" s="36" t="s">
        <v>26</v>
      </c>
      <c r="D39" s="44"/>
      <c r="E39" s="44"/>
      <c r="F39" s="44"/>
      <c r="G39" s="44"/>
      <c r="H39" s="44"/>
      <c r="I39" s="44"/>
    </row>
    <row r="40" spans="1:9" ht="25.5" customHeight="1">
      <c r="A40" s="95" t="s">
        <v>141</v>
      </c>
      <c r="B40" s="38" t="s">
        <v>44</v>
      </c>
      <c r="C40" s="95" t="s">
        <v>307</v>
      </c>
      <c r="D40" s="44"/>
      <c r="E40" s="44"/>
      <c r="F40" s="44"/>
      <c r="G40" s="44"/>
      <c r="H40" s="44"/>
      <c r="I40" s="44"/>
    </row>
    <row r="41" spans="1:9" ht="12.75" customHeight="1">
      <c r="A41" s="95" t="s">
        <v>142</v>
      </c>
      <c r="B41" s="46" t="s">
        <v>45</v>
      </c>
      <c r="C41" s="36" t="s">
        <v>306</v>
      </c>
      <c r="D41" s="44"/>
      <c r="E41" s="44"/>
      <c r="F41" s="44"/>
      <c r="G41" s="44"/>
      <c r="H41" s="44"/>
      <c r="I41" s="44"/>
    </row>
    <row r="42" spans="1:9" ht="25.5">
      <c r="A42" s="95" t="s">
        <v>143</v>
      </c>
      <c r="B42" s="37" t="s">
        <v>46</v>
      </c>
      <c r="C42" s="95" t="s">
        <v>310</v>
      </c>
      <c r="D42" s="44"/>
      <c r="E42" s="44"/>
      <c r="F42" s="44"/>
      <c r="G42" s="44"/>
      <c r="H42" s="44"/>
      <c r="I42" s="44"/>
    </row>
    <row r="43" spans="1:9" ht="25.5">
      <c r="A43" s="95"/>
      <c r="B43" s="38" t="s">
        <v>47</v>
      </c>
      <c r="C43" s="95" t="s">
        <v>310</v>
      </c>
      <c r="D43" s="29">
        <f>'ЧТЭЦ-1 ДМ_П5'!D43</f>
        <v>53.4</v>
      </c>
      <c r="E43" s="29">
        <f>'ЧТЭЦ-1 ДМ_П5'!E43</f>
        <v>53.4</v>
      </c>
      <c r="F43" s="29">
        <f>'ЧТЭЦ-1 ДМ_П5'!F43</f>
        <v>34.76</v>
      </c>
      <c r="G43" s="29">
        <f>'ЧТЭЦ-1 ДМ_П5'!G43</f>
        <v>34.76</v>
      </c>
      <c r="H43" s="127">
        <f>'ЧТЭЦ-1 НМ_П5'!H43</f>
        <v>81.342371112195664</v>
      </c>
      <c r="I43" s="131"/>
    </row>
    <row r="44" spans="1:9" ht="25.5">
      <c r="A44" s="95"/>
      <c r="B44" s="38" t="s">
        <v>48</v>
      </c>
      <c r="C44" s="95"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8">
    <mergeCell ref="H28:I28"/>
    <mergeCell ref="H29:I29"/>
    <mergeCell ref="H30:I30"/>
    <mergeCell ref="A48:I48"/>
    <mergeCell ref="A49:I49"/>
    <mergeCell ref="H32:I32"/>
    <mergeCell ref="H43:I43"/>
    <mergeCell ref="A46:I46"/>
    <mergeCell ref="A47:I47"/>
    <mergeCell ref="H2:I2"/>
    <mergeCell ref="A4:I4"/>
    <mergeCell ref="A5:I5"/>
    <mergeCell ref="A7:A9"/>
    <mergeCell ref="B7:B9"/>
    <mergeCell ref="C7:C9"/>
    <mergeCell ref="D7:E7"/>
    <mergeCell ref="F7:G7"/>
    <mergeCell ref="H7:I7"/>
  </mergeCells>
  <conditionalFormatting sqref="K28">
    <cfRule type="containsText" dxfId="41" priority="3" operator="containsText" text="ложь">
      <formula>NOT(ISERROR(SEARCH("ложь",K28)))</formula>
    </cfRule>
    <cfRule type="containsText" dxfId="40" priority="4" operator="containsText" text="истина">
      <formula>NOT(ISERROR(SEARCH("истина",K28)))</formula>
    </cfRule>
  </conditionalFormatting>
  <conditionalFormatting sqref="K30">
    <cfRule type="containsText" dxfId="39" priority="1" operator="containsText" text="ложь">
      <formula>NOT(ISERROR(SEARCH("ложь",K30)))</formula>
    </cfRule>
    <cfRule type="containsText" dxfId="3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Титульный!$C$14</f>
        <v>Челябинская ТЭЦ-3 (БЛ 3) НВ</v>
      </c>
      <c r="B5" s="123"/>
      <c r="C5" s="123"/>
      <c r="D5" s="123"/>
      <c r="E5" s="123"/>
      <c r="F5" s="123"/>
    </row>
    <row r="6" spans="1:6">
      <c r="A6" s="53"/>
      <c r="B6" s="53"/>
      <c r="C6" s="53"/>
      <c r="D6" s="53"/>
      <c r="E6" s="53"/>
      <c r="F6" s="53"/>
    </row>
    <row r="7" spans="1:6" s="8" customFormat="1" ht="38.25">
      <c r="A7" s="124" t="s">
        <v>0</v>
      </c>
      <c r="B7" s="124" t="s">
        <v>7</v>
      </c>
      <c r="C7" s="124" t="s">
        <v>8</v>
      </c>
      <c r="D7" s="54" t="s">
        <v>127</v>
      </c>
      <c r="E7" s="54" t="s">
        <v>128</v>
      </c>
      <c r="F7" s="54" t="s">
        <v>129</v>
      </c>
    </row>
    <row r="8" spans="1:6" s="8" customFormat="1">
      <c r="A8" s="124"/>
      <c r="B8" s="124"/>
      <c r="C8" s="124"/>
      <c r="D8" s="54">
        <f>Титульный!$B$5-2</f>
        <v>2022</v>
      </c>
      <c r="E8" s="54">
        <f>Титульный!$B$5-1</f>
        <v>2023</v>
      </c>
      <c r="F8" s="54">
        <f>Титульный!$B$5</f>
        <v>2024</v>
      </c>
    </row>
    <row r="9" spans="1:6" s="8" customFormat="1">
      <c r="A9" s="124"/>
      <c r="B9" s="124"/>
      <c r="C9" s="124"/>
      <c r="D9" s="54" t="s">
        <v>55</v>
      </c>
      <c r="E9" s="54" t="s">
        <v>55</v>
      </c>
      <c r="F9" s="54"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[15]Год!$H$11</f>
        <v>233</v>
      </c>
      <c r="E139" s="29">
        <f>'[29]0.1'!$I$11</f>
        <v>233</v>
      </c>
      <c r="F139" s="29">
        <f>'[29]0.1'!$L$11</f>
        <v>233</v>
      </c>
    </row>
    <row r="140" spans="1:6" ht="38.25">
      <c r="A140" s="36" t="s">
        <v>67</v>
      </c>
      <c r="B140" s="37" t="s">
        <v>28</v>
      </c>
      <c r="C140" s="36" t="s">
        <v>29</v>
      </c>
      <c r="D140" s="29">
        <f>[15]Год!$H$12-[15]Год!$H$14</f>
        <v>219.96866535964969</v>
      </c>
      <c r="E140" s="29">
        <f>'[29]0.1'!$I$12</f>
        <v>226.52119999999999</v>
      </c>
      <c r="F140" s="29">
        <f>'[29]0.1'!$L$12</f>
        <v>226.06755817416433</v>
      </c>
    </row>
    <row r="141" spans="1:6">
      <c r="A141" s="36" t="s">
        <v>68</v>
      </c>
      <c r="B141" s="37" t="s">
        <v>69</v>
      </c>
      <c r="C141" s="36" t="s">
        <v>130</v>
      </c>
      <c r="D141" s="29">
        <f>'[4]ЧТЭЦ-3 НМ'!$E$7</f>
        <v>1496.509</v>
      </c>
      <c r="E141" s="29">
        <f>'[29]0.1'!$I$13</f>
        <v>1638.31</v>
      </c>
      <c r="F141" s="29">
        <f>'[29]0.1'!$L$13</f>
        <v>1501.32</v>
      </c>
    </row>
    <row r="142" spans="1:6">
      <c r="A142" s="36" t="s">
        <v>70</v>
      </c>
      <c r="B142" s="37" t="s">
        <v>71</v>
      </c>
      <c r="C142" s="36" t="s">
        <v>130</v>
      </c>
      <c r="D142" s="29">
        <f>'[4]ЧТЭЦ-3 НМ'!$E$22</f>
        <v>1449.027</v>
      </c>
      <c r="E142" s="29">
        <f>'[29]0.1'!$I$15</f>
        <v>1594.12</v>
      </c>
      <c r="F142" s="29">
        <f>'[29]0.1'!$L$15</f>
        <v>1452.1528088666946</v>
      </c>
    </row>
    <row r="143" spans="1:6">
      <c r="A143" s="36" t="s">
        <v>72</v>
      </c>
      <c r="B143" s="37" t="s">
        <v>73</v>
      </c>
      <c r="C143" s="36" t="s">
        <v>74</v>
      </c>
      <c r="D143" s="29">
        <f>'[4]ЧТЭЦ-3 НМ'!$E$23</f>
        <v>330.56799999999998</v>
      </c>
      <c r="E143" s="29">
        <f>'[29]0.1'!$I$16</f>
        <v>288.33370000000002</v>
      </c>
      <c r="F143" s="29">
        <f>'[29]0.1'!$L$16</f>
        <v>308.81333333333333</v>
      </c>
    </row>
    <row r="144" spans="1:6">
      <c r="A144" s="36" t="s">
        <v>75</v>
      </c>
      <c r="B144" s="37" t="s">
        <v>76</v>
      </c>
      <c r="C144" s="36" t="s">
        <v>74</v>
      </c>
      <c r="D144" s="29">
        <f>'[4]ЧТЭЦ-3 НМ'!$E$29</f>
        <v>330.56799999999998</v>
      </c>
      <c r="E144" s="29">
        <f>'[29]0.1'!$I$17</f>
        <v>288.33370000000002</v>
      </c>
      <c r="F144" s="29">
        <f>'[29]0.1'!$L$17</f>
        <v>308.81333333333333</v>
      </c>
    </row>
    <row r="145" spans="1:8">
      <c r="A145" s="36" t="s">
        <v>77</v>
      </c>
      <c r="B145" s="37" t="s">
        <v>9</v>
      </c>
      <c r="C145" s="36" t="s">
        <v>78</v>
      </c>
      <c r="D145" s="40"/>
      <c r="E145" s="29">
        <f>'[29]0.1'!$I$43</f>
        <v>1888037.0137042534</v>
      </c>
      <c r="F145" s="29">
        <f>'[29]0.1'!$L$43</f>
        <v>1876361.5975070763</v>
      </c>
    </row>
    <row r="146" spans="1:8">
      <c r="A146" s="36"/>
      <c r="B146" s="37" t="s">
        <v>199</v>
      </c>
      <c r="C146" s="36"/>
      <c r="D146" s="40"/>
      <c r="E146" s="40"/>
      <c r="F146" s="40"/>
    </row>
    <row r="147" spans="1:8">
      <c r="A147" s="36" t="s">
        <v>79</v>
      </c>
      <c r="B147" s="38" t="s">
        <v>12</v>
      </c>
      <c r="C147" s="36" t="s">
        <v>78</v>
      </c>
      <c r="D147" s="40"/>
      <c r="E147" s="29">
        <f>'[29]0.1'!$G$43</f>
        <v>1438066.909504402</v>
      </c>
      <c r="F147" s="29">
        <f>'[29]0.1'!$J$43</f>
        <v>1403572.2269542981</v>
      </c>
    </row>
    <row r="148" spans="1:8">
      <c r="A148" s="36" t="s">
        <v>80</v>
      </c>
      <c r="B148" s="38" t="s">
        <v>13</v>
      </c>
      <c r="C148" s="36" t="s">
        <v>78</v>
      </c>
      <c r="D148" s="40"/>
      <c r="E148" s="29">
        <f>'[29]0.1'!$H$43</f>
        <v>449970.10419985151</v>
      </c>
      <c r="F148" s="29">
        <f>'[29]0.1'!$K$43</f>
        <v>472789.37055277813</v>
      </c>
    </row>
    <row r="149" spans="1:8" ht="25.5">
      <c r="A149" s="36" t="s">
        <v>81</v>
      </c>
      <c r="B149" s="38" t="s">
        <v>14</v>
      </c>
      <c r="C149" s="36" t="s">
        <v>78</v>
      </c>
      <c r="D149" s="41"/>
      <c r="E149" s="41"/>
      <c r="F149" s="41"/>
    </row>
    <row r="150" spans="1:8">
      <c r="A150" s="36" t="s">
        <v>82</v>
      </c>
      <c r="B150" s="37" t="s">
        <v>83</v>
      </c>
      <c r="C150" s="36" t="s">
        <v>78</v>
      </c>
      <c r="D150" s="29">
        <f>'[4]ЧТЭЦ-3 НМ'!$E$620</f>
        <v>1601497.3459600001</v>
      </c>
      <c r="E150" s="29">
        <f>'[29]0.1'!$I$31</f>
        <v>1602101.0991358983</v>
      </c>
      <c r="F150" s="29">
        <f>'[29]0.1'!$L$31</f>
        <v>1591905.4338028971</v>
      </c>
      <c r="G150" s="47"/>
      <c r="H150" s="47"/>
    </row>
    <row r="151" spans="1:8">
      <c r="A151" s="36"/>
      <c r="B151" s="37" t="s">
        <v>199</v>
      </c>
      <c r="C151" s="36"/>
      <c r="D151" s="40"/>
      <c r="E151" s="40"/>
      <c r="F151" s="40"/>
    </row>
    <row r="152" spans="1:8">
      <c r="A152" s="36" t="s">
        <v>84</v>
      </c>
      <c r="B152" s="38" t="s">
        <v>85</v>
      </c>
      <c r="C152" s="36" t="s">
        <v>78</v>
      </c>
      <c r="D152" s="29">
        <f>'[4]ЧТЭЦ-3 НМ'!$E$636</f>
        <v>1393231.0029899997</v>
      </c>
      <c r="E152" s="29">
        <f>'[29]0.1'!$I$32</f>
        <v>1435529.0784350019</v>
      </c>
      <c r="F152" s="29">
        <f>'[29]0.1'!$L$32</f>
        <v>1401013.9867767512</v>
      </c>
      <c r="G152" s="47"/>
      <c r="H152" s="47"/>
    </row>
    <row r="153" spans="1:8" ht="25.5">
      <c r="A153" s="36"/>
      <c r="B153" s="38" t="s">
        <v>86</v>
      </c>
      <c r="C153" s="36" t="s">
        <v>30</v>
      </c>
      <c r="D153" s="29">
        <f>'[4]ЧТЭЦ-3 НМ'!$E$32</f>
        <v>241.11663257965972</v>
      </c>
      <c r="E153" s="29">
        <f>'[29]4'!$L$24</f>
        <v>237.99999999999997</v>
      </c>
      <c r="F153" s="29">
        <f>'[29]4'!$M$24</f>
        <v>238</v>
      </c>
      <c r="G153" s="47"/>
      <c r="H153" s="47"/>
    </row>
    <row r="154" spans="1:8">
      <c r="A154" s="36" t="s">
        <v>87</v>
      </c>
      <c r="B154" s="38" t="s">
        <v>88</v>
      </c>
      <c r="C154" s="36" t="s">
        <v>78</v>
      </c>
      <c r="D154" s="29">
        <f>'[4]ЧТЭЦ-3 НМ'!$E$652</f>
        <v>208266.34297</v>
      </c>
      <c r="E154" s="29">
        <f>'[29]0.1'!$I$33</f>
        <v>166572.02070089639</v>
      </c>
      <c r="F154" s="29">
        <f>'[29]0.1'!$L$33</f>
        <v>190891.44702614588</v>
      </c>
    </row>
    <row r="155" spans="1:8">
      <c r="A155" s="36"/>
      <c r="B155" s="38" t="s">
        <v>89</v>
      </c>
      <c r="C155" s="36" t="s">
        <v>90</v>
      </c>
      <c r="D155" s="29">
        <f>'[4]ЧТЭЦ-3 НМ'!$E$36</f>
        <v>157.00551777546525</v>
      </c>
      <c r="E155" s="29">
        <f>'[29]4'!$L$28</f>
        <v>153</v>
      </c>
      <c r="F155" s="29">
        <f>'[29]4'!$M$28</f>
        <v>153.00000000000003</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4" t="s">
        <v>99</v>
      </c>
      <c r="D160" s="41"/>
      <c r="E160" s="41"/>
      <c r="F160" s="41"/>
    </row>
    <row r="161" spans="1:7" ht="25.5">
      <c r="A161" s="36" t="s">
        <v>100</v>
      </c>
      <c r="B161" s="38" t="s">
        <v>101</v>
      </c>
      <c r="C161" s="36" t="s">
        <v>26</v>
      </c>
      <c r="D161" s="41"/>
      <c r="E161" s="41"/>
      <c r="F161" s="41"/>
    </row>
    <row r="162" spans="1:7">
      <c r="A162" s="36" t="s">
        <v>102</v>
      </c>
      <c r="B162" s="9" t="s">
        <v>103</v>
      </c>
      <c r="C162" s="36" t="s">
        <v>78</v>
      </c>
      <c r="D162" s="29">
        <f>('[5]1300'!$S$12+'[5]1300'!$AG$12+'[5]1300'!$BH$12)/1000</f>
        <v>2455420.8063000003</v>
      </c>
      <c r="E162" s="41"/>
      <c r="F162" s="41"/>
      <c r="G162" s="47"/>
    </row>
    <row r="163" spans="1:7">
      <c r="A163" s="36"/>
      <c r="B163" s="37" t="s">
        <v>199</v>
      </c>
      <c r="C163" s="36"/>
      <c r="D163" s="40"/>
      <c r="E163" s="41"/>
      <c r="F163" s="41"/>
    </row>
    <row r="164" spans="1:7">
      <c r="A164" s="36" t="s">
        <v>104</v>
      </c>
      <c r="B164" s="38" t="s">
        <v>16</v>
      </c>
      <c r="C164" s="36" t="s">
        <v>78</v>
      </c>
      <c r="D164" s="29">
        <f>'[5]1300'!$S$12/1000</f>
        <v>1606545.2668500005</v>
      </c>
      <c r="E164" s="41"/>
      <c r="F164" s="41"/>
    </row>
    <row r="165" spans="1:7">
      <c r="A165" s="36" t="s">
        <v>105</v>
      </c>
      <c r="B165" s="38" t="s">
        <v>17</v>
      </c>
      <c r="C165" s="36" t="s">
        <v>78</v>
      </c>
      <c r="D165" s="29">
        <f>'[5]1300'!$AG$12/1000</f>
        <v>568947.96473999997</v>
      </c>
      <c r="E165" s="41"/>
      <c r="F165" s="41"/>
    </row>
    <row r="166" spans="1:7" ht="25.5">
      <c r="A166" s="36" t="s">
        <v>106</v>
      </c>
      <c r="B166" s="38" t="s">
        <v>18</v>
      </c>
      <c r="C166" s="36" t="s">
        <v>78</v>
      </c>
      <c r="D166" s="29">
        <f>'[5]1300'!$BH$12/1000</f>
        <v>279927.57470999996</v>
      </c>
      <c r="E166" s="41"/>
      <c r="F166" s="41"/>
    </row>
    <row r="167" spans="1:7">
      <c r="A167" s="36" t="s">
        <v>149</v>
      </c>
      <c r="B167" s="38" t="s">
        <v>150</v>
      </c>
      <c r="C167" s="36" t="s">
        <v>78</v>
      </c>
      <c r="D167" s="29">
        <v>0</v>
      </c>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B3" s="62"/>
      <c r="F3" s="27"/>
    </row>
    <row r="4" spans="1:11">
      <c r="A4" s="104" t="s">
        <v>34</v>
      </c>
      <c r="B4" s="116"/>
      <c r="C4" s="116"/>
      <c r="D4" s="116"/>
      <c r="E4" s="116"/>
      <c r="F4" s="116"/>
      <c r="G4" s="116"/>
      <c r="H4" s="116"/>
      <c r="I4" s="116"/>
    </row>
    <row r="5" spans="1:11">
      <c r="A5" s="104" t="str">
        <f>Титульный!$C$14</f>
        <v>Челябинская ТЭЦ-3 (БЛ 3)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55" t="s">
        <v>227</v>
      </c>
      <c r="E9" s="55" t="s">
        <v>228</v>
      </c>
      <c r="F9" s="55" t="s">
        <v>227</v>
      </c>
      <c r="G9" s="55" t="s">
        <v>228</v>
      </c>
      <c r="H9" s="55" t="s">
        <v>227</v>
      </c>
      <c r="I9" s="55"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4" t="s">
        <v>132</v>
      </c>
      <c r="B28" s="37" t="s">
        <v>133</v>
      </c>
      <c r="C28" s="70" t="s">
        <v>308</v>
      </c>
      <c r="D28" s="29">
        <f>'[6]Утв. тарифы на ЭЭ и ЭМ'!D10</f>
        <v>767.07</v>
      </c>
      <c r="E28" s="29">
        <f>'[6]Утв. тарифы на ЭЭ и ЭМ'!E10</f>
        <v>826.52</v>
      </c>
      <c r="F28" s="29">
        <f>'[7]Утв. тарифы на ЭЭ и ЭМ'!$D$10</f>
        <v>902.11</v>
      </c>
      <c r="G28" s="29">
        <f>'[7]Утв. тарифы на ЭЭ и ЭМ'!$E$10</f>
        <v>902.11</v>
      </c>
      <c r="H28" s="127">
        <f>'[29]0.1'!$L$20</f>
        <v>966.54581968525042</v>
      </c>
      <c r="I28" s="128"/>
      <c r="K28" s="84" t="b">
        <f>ROUND([37]Свод!$D$62,1)=ROUND(H28,1)</f>
        <v>1</v>
      </c>
    </row>
    <row r="29" spans="1:11" ht="12.75" customHeight="1">
      <c r="A29" s="54"/>
      <c r="B29" s="45" t="s">
        <v>145</v>
      </c>
      <c r="C29" s="70" t="s">
        <v>308</v>
      </c>
      <c r="D29" s="29">
        <f>('[4]ЧТЭЦ-3 НМ'!$F$636+'[4]ЧТЭЦ-3 НМ'!$G$636+'[4]ЧТЭЦ-3 НМ'!$H$636+'[4]ЧТЭЦ-3 НМ'!$J$636+'[4]ЧТЭЦ-3 НМ'!$K$636+'[4]ЧТЭЦ-3 НМ'!$L$636)/('[4]ЧТЭЦ-3 НМ'!$F$22+'[4]ЧТЭЦ-3 НМ'!$G$22+'[4]ЧТЭЦ-3 НМ'!$H$22+'[4]ЧТЭЦ-3 НМ'!$J$22+'[4]ЧТЭЦ-3 НМ'!$K$22+'[4]ЧТЭЦ-3 НМ'!$L$22)</f>
        <v>923.86071802560582</v>
      </c>
      <c r="E29" s="29">
        <f>('[4]ЧТЭЦ-3 НМ'!$N$636+'[4]ЧТЭЦ-3 НМ'!$O$636+'[4]ЧТЭЦ-3 НМ'!$P$636+'[4]ЧТЭЦ-3 НМ'!$R$636+'[4]ЧТЭЦ-3 НМ'!$S$636+'[4]ЧТЭЦ-3 НМ'!$T$636)/('[4]ЧТЭЦ-3 НМ'!$N$22+'[4]ЧТЭЦ-3 НМ'!$O$22+'[4]ЧТЭЦ-3 НМ'!$P$22+'[4]ЧТЭЦ-3 НМ'!$R$22+'[4]ЧТЭЦ-3 НМ'!$S$22+'[4]ЧТЭЦ-3 НМ'!$T$22)</f>
        <v>994.92313603429852</v>
      </c>
      <c r="F29" s="29">
        <f>'[29]2.2'!$G$170</f>
        <v>825.13092035130535</v>
      </c>
      <c r="G29" s="29">
        <f>'[29]2.1'!$G$170</f>
        <v>900.51506689270695</v>
      </c>
      <c r="H29" s="127">
        <f>'[29]2'!$G$170</f>
        <v>964.78413168525037</v>
      </c>
      <c r="I29" s="128"/>
    </row>
    <row r="30" spans="1:11" ht="25.5">
      <c r="A30" s="54" t="s">
        <v>134</v>
      </c>
      <c r="B30" s="37" t="s">
        <v>135</v>
      </c>
      <c r="C30" s="70" t="s">
        <v>309</v>
      </c>
      <c r="D30" s="29">
        <f>'[6]Утв. тарифы на ЭЭ и ЭМ'!F10</f>
        <v>149720</v>
      </c>
      <c r="E30" s="29">
        <f>'[6]Утв. тарифы на ЭЭ и ЭМ'!G10</f>
        <v>156906.56</v>
      </c>
      <c r="F30" s="29">
        <f>'[7]Утв. тарифы на ЭЭ и ЭМ'!$F$10</f>
        <v>165536.42000000001</v>
      </c>
      <c r="G30" s="29">
        <f>'[7]Утв. тарифы на ЭЭ и ЭМ'!$G$10</f>
        <v>165536.42000000001</v>
      </c>
      <c r="H30" s="132">
        <f>'[29]0.1'!$L$21</f>
        <v>174280.26617767997</v>
      </c>
      <c r="I30" s="133"/>
      <c r="K30" s="84" t="b">
        <f>H30=[37]Свод!$E$62</f>
        <v>1</v>
      </c>
    </row>
    <row r="31" spans="1:11" ht="27.75" customHeight="1">
      <c r="A31" s="54" t="s">
        <v>136</v>
      </c>
      <c r="B31" s="37" t="s">
        <v>148</v>
      </c>
      <c r="C31" s="36" t="s">
        <v>306</v>
      </c>
      <c r="D31" s="44"/>
      <c r="E31" s="44"/>
      <c r="F31" s="44"/>
      <c r="G31" s="44"/>
      <c r="H31" s="44"/>
      <c r="I31" s="44"/>
      <c r="K31" s="63"/>
    </row>
    <row r="32" spans="1:11" ht="26.25" customHeight="1">
      <c r="A32" s="54"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54" t="s">
        <v>138</v>
      </c>
      <c r="B33" s="46" t="s">
        <v>37</v>
      </c>
      <c r="C33" s="36" t="s">
        <v>306</v>
      </c>
      <c r="D33" s="44"/>
      <c r="E33" s="44"/>
      <c r="F33" s="44"/>
      <c r="G33" s="44"/>
      <c r="H33" s="44"/>
      <c r="I33" s="44"/>
    </row>
    <row r="34" spans="1:9" ht="12.75" customHeight="1">
      <c r="A34" s="54"/>
      <c r="B34" s="38" t="s">
        <v>38</v>
      </c>
      <c r="C34" s="36" t="s">
        <v>306</v>
      </c>
      <c r="D34" s="44"/>
      <c r="E34" s="44"/>
      <c r="F34" s="44"/>
      <c r="G34" s="44"/>
      <c r="H34" s="44"/>
      <c r="I34" s="44"/>
    </row>
    <row r="35" spans="1:9" ht="12.75" customHeight="1">
      <c r="A35" s="54"/>
      <c r="B35" s="38" t="s">
        <v>39</v>
      </c>
      <c r="C35" s="36" t="s">
        <v>306</v>
      </c>
      <c r="D35" s="44"/>
      <c r="E35" s="44"/>
      <c r="F35" s="44"/>
      <c r="G35" s="44"/>
      <c r="H35" s="44"/>
      <c r="I35" s="44"/>
    </row>
    <row r="36" spans="1:9" ht="12.75" customHeight="1">
      <c r="A36" s="54"/>
      <c r="B36" s="38" t="s">
        <v>40</v>
      </c>
      <c r="C36" s="36" t="s">
        <v>306</v>
      </c>
      <c r="D36" s="44"/>
      <c r="E36" s="44"/>
      <c r="F36" s="44"/>
      <c r="G36" s="44"/>
      <c r="H36" s="44"/>
      <c r="I36" s="44"/>
    </row>
    <row r="37" spans="1:9" ht="12.75" customHeight="1">
      <c r="A37" s="54"/>
      <c r="B37" s="38" t="s">
        <v>41</v>
      </c>
      <c r="C37" s="36" t="s">
        <v>306</v>
      </c>
      <c r="D37" s="44"/>
      <c r="E37" s="44"/>
      <c r="F37" s="44"/>
      <c r="G37" s="44"/>
      <c r="H37" s="44"/>
      <c r="I37" s="44"/>
    </row>
    <row r="38" spans="1:9" ht="12.75" customHeight="1">
      <c r="A38" s="54" t="s">
        <v>139</v>
      </c>
      <c r="B38" s="46" t="s">
        <v>42</v>
      </c>
      <c r="C38" s="36" t="s">
        <v>306</v>
      </c>
      <c r="D38" s="44"/>
      <c r="E38" s="44"/>
      <c r="F38" s="44"/>
      <c r="G38" s="44"/>
      <c r="H38" s="44"/>
      <c r="I38" s="44"/>
    </row>
    <row r="39" spans="1:9" ht="12.75" customHeight="1">
      <c r="A39" s="54" t="s">
        <v>140</v>
      </c>
      <c r="B39" s="37" t="s">
        <v>43</v>
      </c>
      <c r="C39" s="36" t="s">
        <v>26</v>
      </c>
      <c r="D39" s="44"/>
      <c r="E39" s="44"/>
      <c r="F39" s="44"/>
      <c r="G39" s="44"/>
      <c r="H39" s="44"/>
      <c r="I39" s="44"/>
    </row>
    <row r="40" spans="1:9" ht="25.5" customHeight="1">
      <c r="A40" s="54" t="s">
        <v>141</v>
      </c>
      <c r="B40" s="38" t="s">
        <v>44</v>
      </c>
      <c r="C40" s="54" t="s">
        <v>307</v>
      </c>
      <c r="D40" s="44"/>
      <c r="E40" s="44"/>
      <c r="F40" s="44"/>
      <c r="G40" s="44"/>
      <c r="H40" s="44"/>
      <c r="I40" s="44"/>
    </row>
    <row r="41" spans="1:9" ht="12.75" customHeight="1">
      <c r="A41" s="54" t="s">
        <v>142</v>
      </c>
      <c r="B41" s="46" t="s">
        <v>45</v>
      </c>
      <c r="C41" s="36" t="s">
        <v>306</v>
      </c>
      <c r="D41" s="44"/>
      <c r="E41" s="44"/>
      <c r="F41" s="44"/>
      <c r="G41" s="44"/>
      <c r="H41" s="44"/>
      <c r="I41" s="44"/>
    </row>
    <row r="42" spans="1:9" ht="25.5">
      <c r="A42" s="54" t="s">
        <v>143</v>
      </c>
      <c r="B42" s="37" t="s">
        <v>46</v>
      </c>
      <c r="C42" s="70" t="s">
        <v>310</v>
      </c>
      <c r="D42" s="44"/>
      <c r="E42" s="44"/>
      <c r="F42" s="44"/>
      <c r="G42" s="44"/>
      <c r="H42" s="44"/>
      <c r="I42" s="44"/>
    </row>
    <row r="43" spans="1:9" ht="25.5">
      <c r="A43" s="54"/>
      <c r="B43" s="38" t="s">
        <v>47</v>
      </c>
      <c r="C43" s="70" t="s">
        <v>310</v>
      </c>
      <c r="D43" s="44"/>
      <c r="E43" s="44"/>
      <c r="F43" s="44"/>
      <c r="G43" s="44"/>
      <c r="H43" s="44"/>
      <c r="I43" s="44"/>
    </row>
    <row r="44" spans="1:9" ht="25.5">
      <c r="A44" s="54"/>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7">
    <mergeCell ref="A49:I49"/>
    <mergeCell ref="H32:I32"/>
    <mergeCell ref="A46:I46"/>
    <mergeCell ref="A47:I47"/>
    <mergeCell ref="H28:I28"/>
    <mergeCell ref="H29:I29"/>
    <mergeCell ref="F7:G7"/>
    <mergeCell ref="H7:I7"/>
    <mergeCell ref="H30:I30"/>
    <mergeCell ref="H2:I2"/>
    <mergeCell ref="A48:I48"/>
    <mergeCell ref="A4:I4"/>
    <mergeCell ref="A5:I5"/>
    <mergeCell ref="A7:A9"/>
    <mergeCell ref="B7:B9"/>
    <mergeCell ref="C7:C9"/>
    <mergeCell ref="D7:E7"/>
  </mergeCells>
  <conditionalFormatting sqref="K28">
    <cfRule type="containsText" dxfId="37" priority="5" operator="containsText" text="ложь">
      <formula>NOT(ISERROR(SEARCH("ложь",K28)))</formula>
    </cfRule>
    <cfRule type="containsText" dxfId="36" priority="6" operator="containsText" text="истина">
      <formula>NOT(ISERROR(SEARCH("истина",K28)))</formula>
    </cfRule>
  </conditionalFormatting>
  <conditionalFormatting sqref="K31">
    <cfRule type="containsText" dxfId="35" priority="3" operator="containsText" text="ложь">
      <formula>NOT(ISERROR(SEARCH("ложь",K31)))</formula>
    </cfRule>
    <cfRule type="containsText" dxfId="34" priority="4" operator="containsText" text="истина">
      <formula>NOT(ISERROR(SEARCH("истина",K31)))</formula>
    </cfRule>
  </conditionalFormatting>
  <conditionalFormatting sqref="K30">
    <cfRule type="containsText" dxfId="33" priority="1" operator="containsText" text="ложь">
      <formula>NOT(ISERROR(SEARCH("ложь",K30)))</formula>
    </cfRule>
    <cfRule type="containsText" dxfId="3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customWidth="1"/>
    <col min="9" max="9" width="16.140625" style="33" customWidth="1"/>
    <col min="10" max="10" width="14.140625" style="33" customWidth="1"/>
    <col min="11" max="11" width="9.140625" style="33" customWidth="1"/>
    <col min="12"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62</v>
      </c>
    </row>
    <row r="2" spans="1:7" ht="39.75" customHeight="1">
      <c r="E2" s="117" t="s">
        <v>163</v>
      </c>
      <c r="F2" s="117"/>
    </row>
    <row r="3" spans="1:7">
      <c r="B3" s="61"/>
    </row>
    <row r="4" spans="1:7">
      <c r="A4" s="123" t="s">
        <v>284</v>
      </c>
      <c r="B4" s="123"/>
      <c r="C4" s="123"/>
      <c r="D4" s="123"/>
      <c r="E4" s="123"/>
      <c r="F4" s="123"/>
    </row>
    <row r="5" spans="1:7">
      <c r="A5" s="123" t="str">
        <f>Титульный!$C$15</f>
        <v>Челябинская ТЭЦ-4 (БЛ 1) ДПМ</v>
      </c>
      <c r="B5" s="123"/>
      <c r="C5" s="123"/>
      <c r="D5" s="123"/>
      <c r="E5" s="123"/>
      <c r="F5" s="123"/>
    </row>
    <row r="6" spans="1:7">
      <c r="A6" s="53"/>
      <c r="B6" s="53"/>
      <c r="C6" s="53"/>
      <c r="D6" s="53"/>
      <c r="E6" s="53"/>
      <c r="F6" s="53"/>
    </row>
    <row r="7" spans="1:7" s="8" customFormat="1" ht="38.25">
      <c r="A7" s="124" t="s">
        <v>0</v>
      </c>
      <c r="B7" s="124" t="s">
        <v>7</v>
      </c>
      <c r="C7" s="124" t="s">
        <v>8</v>
      </c>
      <c r="D7" s="54" t="s">
        <v>127</v>
      </c>
      <c r="E7" s="54" t="s">
        <v>128</v>
      </c>
      <c r="F7" s="54" t="s">
        <v>129</v>
      </c>
    </row>
    <row r="8" spans="1:7" s="8" customFormat="1">
      <c r="A8" s="124"/>
      <c r="B8" s="124"/>
      <c r="C8" s="124"/>
      <c r="D8" s="54">
        <f>Титульный!$B$5-2</f>
        <v>2022</v>
      </c>
      <c r="E8" s="54">
        <f>Титульный!$B$5-1</f>
        <v>2023</v>
      </c>
      <c r="F8" s="54">
        <f>Титульный!$B$5</f>
        <v>2024</v>
      </c>
    </row>
    <row r="9" spans="1:7" s="8" customFormat="1">
      <c r="A9" s="124"/>
      <c r="B9" s="124"/>
      <c r="C9" s="124"/>
      <c r="D9" s="54" t="s">
        <v>55</v>
      </c>
      <c r="E9" s="54" t="s">
        <v>55</v>
      </c>
      <c r="F9" s="54" t="s">
        <v>55</v>
      </c>
      <c r="G9" s="60"/>
    </row>
    <row r="10" spans="1:7" s="8" customFormat="1" ht="26.25" customHeight="1">
      <c r="A10" s="118" t="s">
        <v>164</v>
      </c>
      <c r="B10" s="119"/>
      <c r="C10" s="119"/>
      <c r="D10" s="119"/>
      <c r="E10" s="119"/>
      <c r="F10" s="120"/>
      <c r="G10" s="60"/>
    </row>
    <row r="11" spans="1:7" s="8" customFormat="1" hidden="1" outlineLevel="1">
      <c r="A11" s="36" t="s">
        <v>66</v>
      </c>
      <c r="B11" s="37" t="s">
        <v>165</v>
      </c>
      <c r="C11" s="36"/>
      <c r="D11" s="41"/>
      <c r="E11" s="41"/>
      <c r="F11" s="41"/>
      <c r="G11" s="60"/>
    </row>
    <row r="12" spans="1:7" s="8" customFormat="1" hidden="1" outlineLevel="1">
      <c r="A12" s="36" t="s">
        <v>166</v>
      </c>
      <c r="B12" s="37" t="s">
        <v>167</v>
      </c>
      <c r="C12" s="36" t="s">
        <v>78</v>
      </c>
      <c r="D12" s="41"/>
      <c r="E12" s="41"/>
      <c r="F12" s="41"/>
      <c r="G12" s="60"/>
    </row>
    <row r="13" spans="1:7" s="8" customFormat="1" hidden="1" outlineLevel="1">
      <c r="A13" s="36" t="s">
        <v>168</v>
      </c>
      <c r="B13" s="37" t="s">
        <v>169</v>
      </c>
      <c r="C13" s="36" t="s">
        <v>78</v>
      </c>
      <c r="D13" s="41"/>
      <c r="E13" s="41"/>
      <c r="F13" s="41"/>
      <c r="G13" s="60"/>
    </row>
    <row r="14" spans="1:7" s="8" customFormat="1" hidden="1" outlineLevel="1">
      <c r="A14" s="36" t="s">
        <v>170</v>
      </c>
      <c r="B14" s="37" t="s">
        <v>171</v>
      </c>
      <c r="C14" s="36" t="s">
        <v>78</v>
      </c>
      <c r="D14" s="41"/>
      <c r="E14" s="41"/>
      <c r="F14" s="41"/>
      <c r="G14" s="60"/>
    </row>
    <row r="15" spans="1:7" s="8" customFormat="1" hidden="1" outlineLevel="1">
      <c r="A15" s="36" t="s">
        <v>172</v>
      </c>
      <c r="B15" s="37" t="s">
        <v>173</v>
      </c>
      <c r="C15" s="36" t="s">
        <v>78</v>
      </c>
      <c r="D15" s="41"/>
      <c r="E15" s="41"/>
      <c r="F15" s="41"/>
      <c r="G15" s="60"/>
    </row>
    <row r="16" spans="1:7" s="8" customFormat="1" hidden="1" outlineLevel="1">
      <c r="A16" s="36" t="s">
        <v>67</v>
      </c>
      <c r="B16" s="37" t="s">
        <v>174</v>
      </c>
      <c r="C16" s="36"/>
      <c r="D16" s="41"/>
      <c r="E16" s="41"/>
      <c r="F16" s="41"/>
      <c r="G16" s="60"/>
    </row>
    <row r="17" spans="1:7" s="8" customFormat="1" ht="38.25" hidden="1" outlineLevel="1">
      <c r="A17" s="36" t="s">
        <v>175</v>
      </c>
      <c r="B17" s="37" t="s">
        <v>176</v>
      </c>
      <c r="C17" s="36" t="s">
        <v>177</v>
      </c>
      <c r="D17" s="41"/>
      <c r="E17" s="41"/>
      <c r="F17" s="41"/>
      <c r="G17" s="60"/>
    </row>
    <row r="18" spans="1:7" s="8" customFormat="1" hidden="1" outlineLevel="1">
      <c r="A18" s="36" t="s">
        <v>68</v>
      </c>
      <c r="B18" s="37" t="s">
        <v>178</v>
      </c>
      <c r="C18" s="36"/>
      <c r="D18" s="41"/>
      <c r="E18" s="41"/>
      <c r="F18" s="41"/>
      <c r="G18" s="60"/>
    </row>
    <row r="19" spans="1:7" s="8" customFormat="1" ht="25.5" hidden="1" outlineLevel="1">
      <c r="A19" s="36" t="s">
        <v>179</v>
      </c>
      <c r="B19" s="37" t="s">
        <v>180</v>
      </c>
      <c r="C19" s="36" t="s">
        <v>29</v>
      </c>
      <c r="D19" s="41"/>
      <c r="E19" s="41"/>
      <c r="F19" s="41"/>
      <c r="G19" s="60"/>
    </row>
    <row r="20" spans="1:7" s="8" customFormat="1" hidden="1" outlineLevel="1">
      <c r="A20" s="36" t="s">
        <v>181</v>
      </c>
      <c r="B20" s="37" t="s">
        <v>182</v>
      </c>
      <c r="C20" s="36" t="s">
        <v>183</v>
      </c>
      <c r="D20" s="41"/>
      <c r="E20" s="41"/>
      <c r="F20" s="41"/>
      <c r="G20" s="60"/>
    </row>
    <row r="21" spans="1:7" s="8" customFormat="1" hidden="1" outlineLevel="1">
      <c r="A21" s="36" t="s">
        <v>184</v>
      </c>
      <c r="B21" s="37" t="s">
        <v>185</v>
      </c>
      <c r="C21" s="36" t="s">
        <v>29</v>
      </c>
      <c r="D21" s="41"/>
      <c r="E21" s="41"/>
      <c r="F21" s="41"/>
      <c r="G21" s="60"/>
    </row>
    <row r="22" spans="1:7" s="8" customFormat="1" hidden="1" outlineLevel="1">
      <c r="A22" s="36" t="s">
        <v>186</v>
      </c>
      <c r="B22" s="37" t="s">
        <v>187</v>
      </c>
      <c r="C22" s="36" t="s">
        <v>188</v>
      </c>
      <c r="D22" s="41"/>
      <c r="E22" s="41"/>
      <c r="F22" s="41"/>
      <c r="G22" s="60"/>
    </row>
    <row r="23" spans="1:7" s="8" customFormat="1" ht="28.5" hidden="1" outlineLevel="1">
      <c r="A23" s="36" t="s">
        <v>189</v>
      </c>
      <c r="B23" s="37" t="s">
        <v>190</v>
      </c>
      <c r="C23" s="36" t="s">
        <v>188</v>
      </c>
      <c r="D23" s="41"/>
      <c r="E23" s="41"/>
      <c r="F23" s="41"/>
      <c r="G23" s="60"/>
    </row>
    <row r="24" spans="1:7" s="8" customFormat="1" hidden="1" outlineLevel="1">
      <c r="A24" s="36" t="s">
        <v>191</v>
      </c>
      <c r="B24" s="37" t="s">
        <v>192</v>
      </c>
      <c r="C24" s="36" t="s">
        <v>177</v>
      </c>
      <c r="D24" s="41"/>
      <c r="E24" s="41"/>
      <c r="F24" s="41"/>
      <c r="G24" s="60"/>
    </row>
    <row r="25" spans="1:7" s="8" customFormat="1" ht="38.25" hidden="1" outlineLevel="1">
      <c r="A25" s="36" t="s">
        <v>193</v>
      </c>
      <c r="B25" s="37" t="s">
        <v>194</v>
      </c>
      <c r="C25" s="36"/>
      <c r="D25" s="41"/>
      <c r="E25" s="41"/>
      <c r="F25" s="41"/>
      <c r="G25" s="60"/>
    </row>
    <row r="26" spans="1:7" s="8" customFormat="1" ht="38.25" hidden="1" outlineLevel="1">
      <c r="A26" s="36" t="s">
        <v>195</v>
      </c>
      <c r="B26" s="37" t="s">
        <v>196</v>
      </c>
      <c r="C26" s="36" t="s">
        <v>183</v>
      </c>
      <c r="D26" s="41"/>
      <c r="E26" s="41"/>
      <c r="F26" s="41"/>
      <c r="G26" s="60"/>
    </row>
    <row r="27" spans="1:7" s="8" customFormat="1" ht="25.5" hidden="1" outlineLevel="1">
      <c r="A27" s="36" t="s">
        <v>70</v>
      </c>
      <c r="B27" s="37" t="s">
        <v>197</v>
      </c>
      <c r="C27" s="36"/>
      <c r="D27" s="41"/>
      <c r="E27" s="41"/>
      <c r="F27" s="41"/>
      <c r="G27" s="60"/>
    </row>
    <row r="28" spans="1:7" s="8" customFormat="1" ht="66.75" hidden="1" outlineLevel="1">
      <c r="A28" s="36" t="s">
        <v>132</v>
      </c>
      <c r="B28" s="37" t="s">
        <v>198</v>
      </c>
      <c r="C28" s="36" t="s">
        <v>78</v>
      </c>
      <c r="D28" s="41"/>
      <c r="E28" s="41"/>
      <c r="F28" s="41"/>
      <c r="G28" s="60"/>
    </row>
    <row r="29" spans="1:7" s="8" customFormat="1" hidden="1" outlineLevel="1">
      <c r="A29" s="36"/>
      <c r="B29" s="37" t="s">
        <v>199</v>
      </c>
      <c r="C29" s="36"/>
      <c r="D29" s="41"/>
      <c r="E29" s="41"/>
      <c r="F29" s="41"/>
      <c r="G29" s="60"/>
    </row>
    <row r="30" spans="1:7" s="8" customFormat="1" hidden="1" outlineLevel="1">
      <c r="A30" s="36"/>
      <c r="B30" s="37" t="s">
        <v>200</v>
      </c>
      <c r="C30" s="36"/>
      <c r="D30" s="41"/>
      <c r="E30" s="41"/>
      <c r="F30" s="41"/>
      <c r="G30" s="60"/>
    </row>
    <row r="31" spans="1:7" s="8" customFormat="1" hidden="1" outlineLevel="1">
      <c r="A31" s="36"/>
      <c r="B31" s="37" t="s">
        <v>201</v>
      </c>
      <c r="C31" s="36"/>
      <c r="D31" s="41"/>
      <c r="E31" s="41"/>
      <c r="F31" s="41"/>
      <c r="G31" s="60"/>
    </row>
    <row r="32" spans="1:7" s="8" customFormat="1" hidden="1" outlineLevel="1">
      <c r="A32" s="36"/>
      <c r="B32" s="37" t="s">
        <v>202</v>
      </c>
      <c r="C32" s="36"/>
      <c r="D32" s="41"/>
      <c r="E32" s="41"/>
      <c r="F32" s="41"/>
      <c r="G32" s="60"/>
    </row>
    <row r="33" spans="1:7" s="8" customFormat="1" ht="54" hidden="1" outlineLevel="1">
      <c r="A33" s="36" t="s">
        <v>134</v>
      </c>
      <c r="B33" s="37" t="s">
        <v>203</v>
      </c>
      <c r="C33" s="36" t="s">
        <v>78</v>
      </c>
      <c r="D33" s="41"/>
      <c r="E33" s="41"/>
      <c r="F33" s="41"/>
      <c r="G33" s="60"/>
    </row>
    <row r="34" spans="1:7" s="8" customFormat="1" hidden="1" outlineLevel="1">
      <c r="A34" s="36" t="s">
        <v>136</v>
      </c>
      <c r="B34" s="37" t="s">
        <v>204</v>
      </c>
      <c r="C34" s="36" t="s">
        <v>78</v>
      </c>
      <c r="D34" s="41"/>
      <c r="E34" s="41"/>
      <c r="F34" s="41"/>
      <c r="G34" s="60"/>
    </row>
    <row r="35" spans="1:7" s="8" customFormat="1" hidden="1" outlineLevel="1">
      <c r="A35" s="36" t="s">
        <v>140</v>
      </c>
      <c r="B35" s="37" t="s">
        <v>205</v>
      </c>
      <c r="C35" s="36" t="s">
        <v>78</v>
      </c>
      <c r="D35" s="41"/>
      <c r="E35" s="41"/>
      <c r="F35" s="41"/>
      <c r="G35" s="60"/>
    </row>
    <row r="36" spans="1:7" s="8" customFormat="1" ht="25.5" hidden="1" outlineLevel="1">
      <c r="A36" s="36" t="s">
        <v>141</v>
      </c>
      <c r="B36" s="37" t="s">
        <v>206</v>
      </c>
      <c r="C36" s="36"/>
      <c r="D36" s="41"/>
      <c r="E36" s="41"/>
      <c r="F36" s="41"/>
      <c r="G36" s="60"/>
    </row>
    <row r="37" spans="1:7" s="8" customFormat="1" hidden="1" outlineLevel="1">
      <c r="A37" s="36" t="s">
        <v>143</v>
      </c>
      <c r="B37" s="37" t="s">
        <v>207</v>
      </c>
      <c r="C37" s="36" t="s">
        <v>208</v>
      </c>
      <c r="D37" s="41"/>
      <c r="E37" s="41"/>
      <c r="F37" s="41"/>
      <c r="G37" s="60"/>
    </row>
    <row r="38" spans="1:7" s="8" customFormat="1" ht="25.5" hidden="1" outlineLevel="1">
      <c r="A38" s="36" t="s">
        <v>209</v>
      </c>
      <c r="B38" s="37" t="s">
        <v>210</v>
      </c>
      <c r="C38" s="70" t="s">
        <v>211</v>
      </c>
      <c r="D38" s="41"/>
      <c r="E38" s="41"/>
      <c r="F38" s="41"/>
      <c r="G38" s="60"/>
    </row>
    <row r="39" spans="1:7" s="8" customFormat="1" ht="25.5" hidden="1" outlineLevel="1">
      <c r="A39" s="36" t="s">
        <v>72</v>
      </c>
      <c r="B39" s="37" t="s">
        <v>10</v>
      </c>
      <c r="C39" s="36"/>
      <c r="D39" s="41"/>
      <c r="E39" s="41"/>
      <c r="F39" s="41"/>
      <c r="G39" s="60"/>
    </row>
    <row r="40" spans="1:7" s="8" customFormat="1" hidden="1" outlineLevel="1">
      <c r="A40" s="36" t="s">
        <v>212</v>
      </c>
      <c r="B40" s="37" t="s">
        <v>213</v>
      </c>
      <c r="C40" s="36" t="s">
        <v>214</v>
      </c>
      <c r="D40" s="41"/>
      <c r="E40" s="41"/>
      <c r="F40" s="41"/>
      <c r="G40" s="60"/>
    </row>
    <row r="41" spans="1:7" s="8" customFormat="1" ht="25.5" hidden="1" outlineLevel="1">
      <c r="A41" s="36" t="s">
        <v>215</v>
      </c>
      <c r="B41" s="37" t="s">
        <v>216</v>
      </c>
      <c r="C41" s="70" t="s">
        <v>217</v>
      </c>
      <c r="D41" s="41"/>
      <c r="E41" s="41"/>
      <c r="F41" s="41"/>
      <c r="G41" s="60"/>
    </row>
    <row r="42" spans="1:7" s="8" customFormat="1" ht="25.5" hidden="1" outlineLevel="1">
      <c r="A42" s="36" t="s">
        <v>218</v>
      </c>
      <c r="B42" s="37" t="s">
        <v>219</v>
      </c>
      <c r="C42" s="36"/>
      <c r="D42" s="41"/>
      <c r="E42" s="41"/>
      <c r="F42" s="41"/>
      <c r="G42" s="60"/>
    </row>
    <row r="43" spans="1:7" s="8" customFormat="1" ht="25.5" hidden="1" outlineLevel="1">
      <c r="A43" s="36" t="s">
        <v>75</v>
      </c>
      <c r="B43" s="37" t="s">
        <v>220</v>
      </c>
      <c r="C43" s="36" t="s">
        <v>78</v>
      </c>
      <c r="D43" s="41"/>
      <c r="E43" s="41"/>
      <c r="F43" s="41"/>
      <c r="G43" s="60"/>
    </row>
    <row r="44" spans="1:7" s="8" customFormat="1" ht="25.5" hidden="1" outlineLevel="1">
      <c r="A44" s="36" t="s">
        <v>77</v>
      </c>
      <c r="B44" s="37" t="s">
        <v>221</v>
      </c>
      <c r="C44" s="36" t="s">
        <v>78</v>
      </c>
      <c r="D44" s="41"/>
      <c r="E44" s="41"/>
      <c r="F44" s="41"/>
      <c r="G44" s="60"/>
    </row>
    <row r="45" spans="1:7" s="8" customFormat="1" ht="26.25" customHeight="1" collapsed="1">
      <c r="A45" s="118" t="s">
        <v>222</v>
      </c>
      <c r="B45" s="119"/>
      <c r="C45" s="119"/>
      <c r="D45" s="119"/>
      <c r="E45" s="119"/>
      <c r="F45" s="120"/>
      <c r="G45" s="60"/>
    </row>
    <row r="46" spans="1:7" s="8" customFormat="1" hidden="1" outlineLevel="1">
      <c r="A46" s="36" t="s">
        <v>66</v>
      </c>
      <c r="B46" s="37" t="s">
        <v>223</v>
      </c>
      <c r="C46" s="36"/>
      <c r="D46" s="41"/>
      <c r="E46" s="41"/>
      <c r="F46" s="41"/>
      <c r="G46" s="60"/>
    </row>
    <row r="47" spans="1:7" s="8" customFormat="1" hidden="1" outlineLevel="1">
      <c r="A47" s="36"/>
      <c r="B47" s="37" t="s">
        <v>199</v>
      </c>
      <c r="C47" s="36"/>
      <c r="D47" s="41"/>
      <c r="E47" s="41"/>
      <c r="F47" s="41"/>
      <c r="G47" s="60"/>
    </row>
    <row r="48" spans="1:7" s="8" customFormat="1" hidden="1" outlineLevel="1">
      <c r="A48" s="36" t="s">
        <v>166</v>
      </c>
      <c r="B48" s="37" t="s">
        <v>224</v>
      </c>
      <c r="C48" s="36" t="s">
        <v>188</v>
      </c>
      <c r="D48" s="41"/>
      <c r="E48" s="41"/>
      <c r="F48" s="41"/>
      <c r="G48" s="60"/>
    </row>
    <row r="49" spans="1:7" s="8" customFormat="1" hidden="1" outlineLevel="1">
      <c r="A49" s="36" t="s">
        <v>225</v>
      </c>
      <c r="B49" s="37" t="s">
        <v>226</v>
      </c>
      <c r="C49" s="36" t="s">
        <v>188</v>
      </c>
      <c r="D49" s="41"/>
      <c r="E49" s="41"/>
      <c r="F49" s="41"/>
      <c r="G49" s="60"/>
    </row>
    <row r="50" spans="1:7" s="8" customFormat="1" hidden="1" outlineLevel="1">
      <c r="A50" s="36"/>
      <c r="B50" s="37" t="s">
        <v>227</v>
      </c>
      <c r="C50" s="36" t="s">
        <v>188</v>
      </c>
      <c r="D50" s="41"/>
      <c r="E50" s="41"/>
      <c r="F50" s="41"/>
      <c r="G50" s="60"/>
    </row>
    <row r="51" spans="1:7" s="8" customFormat="1" hidden="1" outlineLevel="1">
      <c r="A51" s="36"/>
      <c r="B51" s="37" t="s">
        <v>228</v>
      </c>
      <c r="C51" s="36" t="s">
        <v>188</v>
      </c>
      <c r="D51" s="41"/>
      <c r="E51" s="41"/>
      <c r="F51" s="41"/>
      <c r="G51" s="60"/>
    </row>
    <row r="52" spans="1:7" s="8" customFormat="1" hidden="1" outlineLevel="1">
      <c r="A52" s="36" t="s">
        <v>229</v>
      </c>
      <c r="B52" s="37" t="s">
        <v>230</v>
      </c>
      <c r="C52" s="36" t="s">
        <v>188</v>
      </c>
      <c r="D52" s="41"/>
      <c r="E52" s="41"/>
      <c r="F52" s="41"/>
      <c r="G52" s="60"/>
    </row>
    <row r="53" spans="1:7" s="8" customFormat="1" hidden="1" outlineLevel="1">
      <c r="A53" s="36"/>
      <c r="B53" s="37" t="s">
        <v>227</v>
      </c>
      <c r="C53" s="36" t="s">
        <v>188</v>
      </c>
      <c r="D53" s="41"/>
      <c r="E53" s="41"/>
      <c r="F53" s="41"/>
      <c r="G53" s="60"/>
    </row>
    <row r="54" spans="1:7" s="8" customFormat="1" hidden="1" outlineLevel="1">
      <c r="A54" s="36"/>
      <c r="B54" s="37" t="s">
        <v>228</v>
      </c>
      <c r="C54" s="36" t="s">
        <v>188</v>
      </c>
      <c r="D54" s="41"/>
      <c r="E54" s="41"/>
      <c r="F54" s="41"/>
      <c r="G54" s="60"/>
    </row>
    <row r="55" spans="1:7" s="8" customFormat="1" hidden="1" outlineLevel="1">
      <c r="A55" s="36"/>
      <c r="B55" s="37" t="s">
        <v>199</v>
      </c>
      <c r="C55" s="36" t="s">
        <v>188</v>
      </c>
      <c r="D55" s="41"/>
      <c r="E55" s="41"/>
      <c r="F55" s="41"/>
      <c r="G55" s="60"/>
    </row>
    <row r="56" spans="1:7" s="8" customFormat="1" ht="51" hidden="1" outlineLevel="1">
      <c r="A56" s="36" t="s">
        <v>231</v>
      </c>
      <c r="B56" s="37" t="s">
        <v>232</v>
      </c>
      <c r="C56" s="36" t="s">
        <v>188</v>
      </c>
      <c r="D56" s="41"/>
      <c r="E56" s="41"/>
      <c r="F56" s="41"/>
      <c r="G56" s="60"/>
    </row>
    <row r="57" spans="1:7" s="8" customFormat="1" hidden="1" outlineLevel="1">
      <c r="A57" s="36" t="s">
        <v>233</v>
      </c>
      <c r="B57" s="37" t="s">
        <v>226</v>
      </c>
      <c r="C57" s="36" t="s">
        <v>188</v>
      </c>
      <c r="D57" s="41"/>
      <c r="E57" s="41"/>
      <c r="F57" s="41"/>
      <c r="G57" s="60"/>
    </row>
    <row r="58" spans="1:7" s="8" customFormat="1" hidden="1" outlineLevel="1">
      <c r="A58" s="36"/>
      <c r="B58" s="37" t="s">
        <v>227</v>
      </c>
      <c r="C58" s="36" t="s">
        <v>188</v>
      </c>
      <c r="D58" s="41"/>
      <c r="E58" s="41"/>
      <c r="F58" s="41"/>
      <c r="G58" s="60"/>
    </row>
    <row r="59" spans="1:7" s="8" customFormat="1" hidden="1" outlineLevel="1">
      <c r="A59" s="36"/>
      <c r="B59" s="37" t="s">
        <v>228</v>
      </c>
      <c r="C59" s="36" t="s">
        <v>188</v>
      </c>
      <c r="D59" s="41"/>
      <c r="E59" s="41"/>
      <c r="F59" s="41"/>
      <c r="G59" s="60"/>
    </row>
    <row r="60" spans="1:7" s="8" customFormat="1" hidden="1" outlineLevel="1">
      <c r="A60" s="36" t="s">
        <v>234</v>
      </c>
      <c r="B60" s="37" t="s">
        <v>230</v>
      </c>
      <c r="C60" s="36" t="s">
        <v>188</v>
      </c>
      <c r="D60" s="41"/>
      <c r="E60" s="41"/>
      <c r="F60" s="41"/>
      <c r="G60" s="60"/>
    </row>
    <row r="61" spans="1:7" s="8" customFormat="1" hidden="1" outlineLevel="1">
      <c r="A61" s="36"/>
      <c r="B61" s="37" t="s">
        <v>227</v>
      </c>
      <c r="C61" s="36" t="s">
        <v>188</v>
      </c>
      <c r="D61" s="41"/>
      <c r="E61" s="41"/>
      <c r="F61" s="41"/>
      <c r="G61" s="60"/>
    </row>
    <row r="62" spans="1:7" s="8" customFormat="1" hidden="1" outlineLevel="1">
      <c r="A62" s="36"/>
      <c r="B62" s="37" t="s">
        <v>228</v>
      </c>
      <c r="C62" s="36" t="s">
        <v>188</v>
      </c>
      <c r="D62" s="41"/>
      <c r="E62" s="41"/>
      <c r="F62" s="41"/>
      <c r="G62" s="60"/>
    </row>
    <row r="63" spans="1:7" s="8" customFormat="1" ht="38.25" hidden="1" outlineLevel="1">
      <c r="A63" s="36" t="s">
        <v>235</v>
      </c>
      <c r="B63" s="37" t="s">
        <v>236</v>
      </c>
      <c r="C63" s="36" t="s">
        <v>188</v>
      </c>
      <c r="D63" s="41"/>
      <c r="E63" s="41"/>
      <c r="F63" s="41"/>
      <c r="G63" s="60"/>
    </row>
    <row r="64" spans="1:7" s="8" customFormat="1" hidden="1" outlineLevel="1">
      <c r="A64" s="36" t="s">
        <v>237</v>
      </c>
      <c r="B64" s="37" t="s">
        <v>226</v>
      </c>
      <c r="C64" s="36" t="s">
        <v>188</v>
      </c>
      <c r="D64" s="41"/>
      <c r="E64" s="41"/>
      <c r="F64" s="41"/>
      <c r="G64" s="60"/>
    </row>
    <row r="65" spans="1:7" s="8" customFormat="1" hidden="1" outlineLevel="1">
      <c r="A65" s="36"/>
      <c r="B65" s="37" t="s">
        <v>227</v>
      </c>
      <c r="C65" s="36" t="s">
        <v>188</v>
      </c>
      <c r="D65" s="41"/>
      <c r="E65" s="41"/>
      <c r="F65" s="41"/>
      <c r="G65" s="60"/>
    </row>
    <row r="66" spans="1:7" s="8" customFormat="1" hidden="1" outlineLevel="1">
      <c r="A66" s="36"/>
      <c r="B66" s="37" t="s">
        <v>228</v>
      </c>
      <c r="C66" s="36" t="s">
        <v>188</v>
      </c>
      <c r="D66" s="41"/>
      <c r="E66" s="41"/>
      <c r="F66" s="41"/>
      <c r="G66" s="60"/>
    </row>
    <row r="67" spans="1:7" s="8" customFormat="1" hidden="1" outlineLevel="1">
      <c r="A67" s="36" t="s">
        <v>238</v>
      </c>
      <c r="B67" s="37" t="s">
        <v>230</v>
      </c>
      <c r="C67" s="36" t="s">
        <v>188</v>
      </c>
      <c r="D67" s="41"/>
      <c r="E67" s="41"/>
      <c r="F67" s="41"/>
      <c r="G67" s="60"/>
    </row>
    <row r="68" spans="1:7" s="8" customFormat="1" hidden="1" outlineLevel="1">
      <c r="A68" s="36"/>
      <c r="B68" s="37" t="s">
        <v>227</v>
      </c>
      <c r="C68" s="36" t="s">
        <v>188</v>
      </c>
      <c r="D68" s="41"/>
      <c r="E68" s="41"/>
      <c r="F68" s="41"/>
      <c r="G68" s="60"/>
    </row>
    <row r="69" spans="1:7" s="8" customFormat="1" hidden="1" outlineLevel="1">
      <c r="A69" s="36"/>
      <c r="B69" s="37" t="s">
        <v>228</v>
      </c>
      <c r="C69" s="36" t="s">
        <v>188</v>
      </c>
      <c r="D69" s="41"/>
      <c r="E69" s="41"/>
      <c r="F69" s="41"/>
      <c r="G69" s="60"/>
    </row>
    <row r="70" spans="1:7" s="8" customFormat="1" ht="38.25" hidden="1" outlineLevel="1">
      <c r="A70" s="36" t="s">
        <v>239</v>
      </c>
      <c r="B70" s="37" t="s">
        <v>240</v>
      </c>
      <c r="C70" s="36" t="s">
        <v>188</v>
      </c>
      <c r="D70" s="41"/>
      <c r="E70" s="41"/>
      <c r="F70" s="41"/>
      <c r="G70" s="60"/>
    </row>
    <row r="71" spans="1:7" s="8" customFormat="1" hidden="1" outlineLevel="1">
      <c r="A71" s="36" t="s">
        <v>241</v>
      </c>
      <c r="B71" s="37" t="s">
        <v>226</v>
      </c>
      <c r="C71" s="36" t="s">
        <v>188</v>
      </c>
      <c r="D71" s="41"/>
      <c r="E71" s="41"/>
      <c r="F71" s="41"/>
      <c r="G71" s="60"/>
    </row>
    <row r="72" spans="1:7" s="8" customFormat="1" hidden="1" outlineLevel="1">
      <c r="A72" s="36"/>
      <c r="B72" s="37" t="s">
        <v>227</v>
      </c>
      <c r="C72" s="36" t="s">
        <v>188</v>
      </c>
      <c r="D72" s="41"/>
      <c r="E72" s="41"/>
      <c r="F72" s="41"/>
      <c r="G72" s="60"/>
    </row>
    <row r="73" spans="1:7" s="8" customFormat="1" hidden="1" outlineLevel="1">
      <c r="A73" s="36"/>
      <c r="B73" s="37" t="s">
        <v>228</v>
      </c>
      <c r="C73" s="36" t="s">
        <v>188</v>
      </c>
      <c r="D73" s="41"/>
      <c r="E73" s="41"/>
      <c r="F73" s="41"/>
      <c r="G73" s="60"/>
    </row>
    <row r="74" spans="1:7" s="8" customFormat="1" hidden="1" outlineLevel="1">
      <c r="A74" s="36" t="s">
        <v>242</v>
      </c>
      <c r="B74" s="37" t="s">
        <v>230</v>
      </c>
      <c r="C74" s="36" t="s">
        <v>188</v>
      </c>
      <c r="D74" s="41"/>
      <c r="E74" s="41"/>
      <c r="F74" s="41"/>
      <c r="G74" s="60"/>
    </row>
    <row r="75" spans="1:7" s="8" customFormat="1" hidden="1" outlineLevel="1">
      <c r="A75" s="36"/>
      <c r="B75" s="37" t="s">
        <v>227</v>
      </c>
      <c r="C75" s="36" t="s">
        <v>188</v>
      </c>
      <c r="D75" s="41"/>
      <c r="E75" s="41"/>
      <c r="F75" s="41"/>
      <c r="G75" s="60"/>
    </row>
    <row r="76" spans="1:7" s="8" customFormat="1" hidden="1" outlineLevel="1">
      <c r="A76" s="36"/>
      <c r="B76" s="37" t="s">
        <v>228</v>
      </c>
      <c r="C76" s="36" t="s">
        <v>188</v>
      </c>
      <c r="D76" s="41"/>
      <c r="E76" s="41"/>
      <c r="F76" s="41"/>
      <c r="G76" s="60"/>
    </row>
    <row r="77" spans="1:7" s="8" customFormat="1" ht="51" hidden="1" outlineLevel="1">
      <c r="A77" s="36" t="s">
        <v>243</v>
      </c>
      <c r="B77" s="37" t="s">
        <v>244</v>
      </c>
      <c r="C77" s="36" t="s">
        <v>188</v>
      </c>
      <c r="D77" s="41"/>
      <c r="E77" s="41"/>
      <c r="F77" s="41"/>
      <c r="G77" s="60"/>
    </row>
    <row r="78" spans="1:7" s="8" customFormat="1" hidden="1" outlineLevel="1">
      <c r="A78" s="36" t="s">
        <v>245</v>
      </c>
      <c r="B78" s="37" t="s">
        <v>226</v>
      </c>
      <c r="C78" s="36" t="s">
        <v>188</v>
      </c>
      <c r="D78" s="41"/>
      <c r="E78" s="41"/>
      <c r="F78" s="41"/>
      <c r="G78" s="60"/>
    </row>
    <row r="79" spans="1:7" s="8" customFormat="1" hidden="1" outlineLevel="1">
      <c r="A79" s="36"/>
      <c r="B79" s="37" t="s">
        <v>227</v>
      </c>
      <c r="C79" s="36" t="s">
        <v>188</v>
      </c>
      <c r="D79" s="41"/>
      <c r="E79" s="41"/>
      <c r="F79" s="41"/>
      <c r="G79" s="60"/>
    </row>
    <row r="80" spans="1:7" s="8" customFormat="1" hidden="1" outlineLevel="1">
      <c r="A80" s="36"/>
      <c r="B80" s="37" t="s">
        <v>228</v>
      </c>
      <c r="C80" s="36" t="s">
        <v>188</v>
      </c>
      <c r="D80" s="41"/>
      <c r="E80" s="41"/>
      <c r="F80" s="41"/>
      <c r="G80" s="60"/>
    </row>
    <row r="81" spans="1:7" s="8" customFormat="1" hidden="1" outlineLevel="1">
      <c r="A81" s="36" t="s">
        <v>246</v>
      </c>
      <c r="B81" s="37" t="s">
        <v>230</v>
      </c>
      <c r="C81" s="36" t="s">
        <v>188</v>
      </c>
      <c r="D81" s="41"/>
      <c r="E81" s="41"/>
      <c r="F81" s="41"/>
      <c r="G81" s="60"/>
    </row>
    <row r="82" spans="1:7" s="8" customFormat="1" hidden="1" outlineLevel="1">
      <c r="A82" s="36"/>
      <c r="B82" s="37" t="s">
        <v>227</v>
      </c>
      <c r="C82" s="36" t="s">
        <v>188</v>
      </c>
      <c r="D82" s="41"/>
      <c r="E82" s="41"/>
      <c r="F82" s="41"/>
      <c r="G82" s="60"/>
    </row>
    <row r="83" spans="1:7" s="8" customFormat="1" hidden="1" outlineLevel="1">
      <c r="A83" s="36"/>
      <c r="B83" s="37" t="s">
        <v>228</v>
      </c>
      <c r="C83" s="36" t="s">
        <v>188</v>
      </c>
      <c r="D83" s="41"/>
      <c r="E83" s="41"/>
      <c r="F83" s="41"/>
      <c r="G83" s="60"/>
    </row>
    <row r="84" spans="1:7" s="8" customFormat="1" hidden="1" outlineLevel="1">
      <c r="A84" s="36" t="s">
        <v>247</v>
      </c>
      <c r="B84" s="37" t="s">
        <v>248</v>
      </c>
      <c r="C84" s="36" t="s">
        <v>188</v>
      </c>
      <c r="D84" s="41"/>
      <c r="E84" s="41"/>
      <c r="F84" s="41"/>
      <c r="G84" s="60"/>
    </row>
    <row r="85" spans="1:7" s="8" customFormat="1" hidden="1" outlineLevel="1">
      <c r="A85" s="36" t="s">
        <v>249</v>
      </c>
      <c r="B85" s="37" t="s">
        <v>226</v>
      </c>
      <c r="C85" s="36" t="s">
        <v>188</v>
      </c>
      <c r="D85" s="41"/>
      <c r="E85" s="41"/>
      <c r="F85" s="41"/>
      <c r="G85" s="60"/>
    </row>
    <row r="86" spans="1:7" s="8" customFormat="1" hidden="1" outlineLevel="1">
      <c r="A86" s="36"/>
      <c r="B86" s="37" t="s">
        <v>227</v>
      </c>
      <c r="C86" s="36" t="s">
        <v>188</v>
      </c>
      <c r="D86" s="41"/>
      <c r="E86" s="41"/>
      <c r="F86" s="41"/>
      <c r="G86" s="60"/>
    </row>
    <row r="87" spans="1:7" s="8" customFormat="1" hidden="1" outlineLevel="1">
      <c r="A87" s="36"/>
      <c r="B87" s="37" t="s">
        <v>228</v>
      </c>
      <c r="C87" s="36" t="s">
        <v>188</v>
      </c>
      <c r="D87" s="41"/>
      <c r="E87" s="41"/>
      <c r="F87" s="41"/>
      <c r="G87" s="60"/>
    </row>
    <row r="88" spans="1:7" s="8" customFormat="1" hidden="1" outlineLevel="1">
      <c r="A88" s="36" t="s">
        <v>250</v>
      </c>
      <c r="B88" s="37" t="s">
        <v>230</v>
      </c>
      <c r="C88" s="36" t="s">
        <v>188</v>
      </c>
      <c r="D88" s="41"/>
      <c r="E88" s="41"/>
      <c r="F88" s="41"/>
      <c r="G88" s="60"/>
    </row>
    <row r="89" spans="1:7" s="8" customFormat="1" hidden="1" outlineLevel="1">
      <c r="A89" s="36"/>
      <c r="B89" s="37" t="s">
        <v>227</v>
      </c>
      <c r="C89" s="36" t="s">
        <v>188</v>
      </c>
      <c r="D89" s="41"/>
      <c r="E89" s="41"/>
      <c r="F89" s="41"/>
      <c r="G89" s="60"/>
    </row>
    <row r="90" spans="1:7" s="8" customFormat="1" hidden="1" outlineLevel="1">
      <c r="A90" s="36"/>
      <c r="B90" s="37" t="s">
        <v>228</v>
      </c>
      <c r="C90" s="36" t="s">
        <v>188</v>
      </c>
      <c r="D90" s="41"/>
      <c r="E90" s="41"/>
      <c r="F90" s="41"/>
      <c r="G90" s="60"/>
    </row>
    <row r="91" spans="1:7" s="8" customFormat="1" hidden="1" outlineLevel="1">
      <c r="A91" s="36" t="s">
        <v>251</v>
      </c>
      <c r="B91" s="37" t="s">
        <v>252</v>
      </c>
      <c r="C91" s="36" t="s">
        <v>188</v>
      </c>
      <c r="D91" s="41"/>
      <c r="E91" s="41"/>
      <c r="F91" s="41"/>
      <c r="G91" s="60"/>
    </row>
    <row r="92" spans="1:7" s="8" customFormat="1" hidden="1" outlineLevel="1">
      <c r="A92" s="36" t="s">
        <v>253</v>
      </c>
      <c r="B92" s="37" t="s">
        <v>226</v>
      </c>
      <c r="C92" s="36" t="s">
        <v>188</v>
      </c>
      <c r="D92" s="41"/>
      <c r="E92" s="41"/>
      <c r="F92" s="41"/>
      <c r="G92" s="60"/>
    </row>
    <row r="93" spans="1:7" s="8" customFormat="1" hidden="1" outlineLevel="1">
      <c r="A93" s="36"/>
      <c r="B93" s="37" t="s">
        <v>227</v>
      </c>
      <c r="C93" s="36" t="s">
        <v>188</v>
      </c>
      <c r="D93" s="41"/>
      <c r="E93" s="41"/>
      <c r="F93" s="41"/>
      <c r="G93" s="60"/>
    </row>
    <row r="94" spans="1:7" s="8" customFormat="1" hidden="1" outlineLevel="1">
      <c r="A94" s="36"/>
      <c r="B94" s="37" t="s">
        <v>228</v>
      </c>
      <c r="C94" s="36" t="s">
        <v>188</v>
      </c>
      <c r="D94" s="41"/>
      <c r="E94" s="41"/>
      <c r="F94" s="41"/>
      <c r="G94" s="60"/>
    </row>
    <row r="95" spans="1:7" s="8" customFormat="1" hidden="1" outlineLevel="1">
      <c r="A95" s="36" t="s">
        <v>254</v>
      </c>
      <c r="B95" s="37" t="s">
        <v>230</v>
      </c>
      <c r="C95" s="36" t="s">
        <v>188</v>
      </c>
      <c r="D95" s="41"/>
      <c r="E95" s="41"/>
      <c r="F95" s="41"/>
      <c r="G95" s="60"/>
    </row>
    <row r="96" spans="1:7" s="8" customFormat="1" hidden="1" outlineLevel="1">
      <c r="A96" s="36"/>
      <c r="B96" s="37" t="s">
        <v>227</v>
      </c>
      <c r="C96" s="36" t="s">
        <v>188</v>
      </c>
      <c r="D96" s="41"/>
      <c r="E96" s="41"/>
      <c r="F96" s="41"/>
      <c r="G96" s="60"/>
    </row>
    <row r="97" spans="1:7" s="8" customFormat="1" hidden="1" outlineLevel="1">
      <c r="A97" s="36"/>
      <c r="B97" s="37" t="s">
        <v>228</v>
      </c>
      <c r="C97" s="36" t="s">
        <v>188</v>
      </c>
      <c r="D97" s="41"/>
      <c r="E97" s="41"/>
      <c r="F97" s="41"/>
      <c r="G97" s="60"/>
    </row>
    <row r="98" spans="1:7" s="8" customFormat="1" ht="38.25" hidden="1" outlineLevel="1">
      <c r="A98" s="36" t="s">
        <v>168</v>
      </c>
      <c r="B98" s="37" t="s">
        <v>255</v>
      </c>
      <c r="C98" s="36" t="s">
        <v>188</v>
      </c>
      <c r="D98" s="41"/>
      <c r="E98" s="41"/>
      <c r="F98" s="41"/>
      <c r="G98" s="60"/>
    </row>
    <row r="99" spans="1:7" s="8" customFormat="1" hidden="1" outlineLevel="1">
      <c r="A99" s="36"/>
      <c r="B99" s="37" t="s">
        <v>256</v>
      </c>
      <c r="C99" s="36" t="s">
        <v>188</v>
      </c>
      <c r="D99" s="41"/>
      <c r="E99" s="41"/>
      <c r="F99" s="41"/>
      <c r="G99" s="60"/>
    </row>
    <row r="100" spans="1:7" s="8" customFormat="1" hidden="1" outlineLevel="1">
      <c r="A100" s="36"/>
      <c r="B100" s="37" t="s">
        <v>227</v>
      </c>
      <c r="C100" s="36" t="s">
        <v>188</v>
      </c>
      <c r="D100" s="41"/>
      <c r="E100" s="41"/>
      <c r="F100" s="41"/>
      <c r="G100" s="60"/>
    </row>
    <row r="101" spans="1:7" s="8" customFormat="1" hidden="1" outlineLevel="1">
      <c r="A101" s="36"/>
      <c r="B101" s="37" t="s">
        <v>228</v>
      </c>
      <c r="C101" s="36" t="s">
        <v>188</v>
      </c>
      <c r="D101" s="41"/>
      <c r="E101" s="41"/>
      <c r="F101" s="41"/>
      <c r="G101" s="60"/>
    </row>
    <row r="102" spans="1:7" s="8" customFormat="1" hidden="1" outlineLevel="1">
      <c r="A102" s="36"/>
      <c r="B102" s="37" t="s">
        <v>257</v>
      </c>
      <c r="C102" s="36" t="s">
        <v>188</v>
      </c>
      <c r="D102" s="41"/>
      <c r="E102" s="41"/>
      <c r="F102" s="41"/>
      <c r="G102" s="60"/>
    </row>
    <row r="103" spans="1:7" s="8" customFormat="1" hidden="1" outlineLevel="1">
      <c r="A103" s="36"/>
      <c r="B103" s="37" t="s">
        <v>227</v>
      </c>
      <c r="C103" s="36" t="s">
        <v>188</v>
      </c>
      <c r="D103" s="41"/>
      <c r="E103" s="41"/>
      <c r="F103" s="41"/>
      <c r="G103" s="60"/>
    </row>
    <row r="104" spans="1:7" s="8" customFormat="1" hidden="1" outlineLevel="1">
      <c r="A104" s="36"/>
      <c r="B104" s="37" t="s">
        <v>228</v>
      </c>
      <c r="C104" s="36" t="s">
        <v>188</v>
      </c>
      <c r="D104" s="41"/>
      <c r="E104" s="41"/>
      <c r="F104" s="41"/>
      <c r="G104" s="60"/>
    </row>
    <row r="105" spans="1:7" s="8" customFormat="1" hidden="1" outlineLevel="1">
      <c r="A105" s="36"/>
      <c r="B105" s="37" t="s">
        <v>258</v>
      </c>
      <c r="C105" s="36" t="s">
        <v>188</v>
      </c>
      <c r="D105" s="41"/>
      <c r="E105" s="41"/>
      <c r="F105" s="41"/>
      <c r="G105" s="60"/>
    </row>
    <row r="106" spans="1:7" s="8" customFormat="1" hidden="1" outlineLevel="1">
      <c r="A106" s="36"/>
      <c r="B106" s="37" t="s">
        <v>227</v>
      </c>
      <c r="C106" s="36" t="s">
        <v>188</v>
      </c>
      <c r="D106" s="41"/>
      <c r="E106" s="41"/>
      <c r="F106" s="41"/>
      <c r="G106" s="60"/>
    </row>
    <row r="107" spans="1:7" s="8" customFormat="1" hidden="1" outlineLevel="1">
      <c r="A107" s="36"/>
      <c r="B107" s="37" t="s">
        <v>228</v>
      </c>
      <c r="C107" s="36" t="s">
        <v>188</v>
      </c>
      <c r="D107" s="41"/>
      <c r="E107" s="41"/>
      <c r="F107" s="41"/>
      <c r="G107" s="60"/>
    </row>
    <row r="108" spans="1:7" s="8" customFormat="1" ht="38.25" hidden="1" outlineLevel="1">
      <c r="A108" s="36" t="s">
        <v>170</v>
      </c>
      <c r="B108" s="37" t="s">
        <v>259</v>
      </c>
      <c r="C108" s="36" t="s">
        <v>188</v>
      </c>
      <c r="D108" s="41"/>
      <c r="E108" s="41"/>
      <c r="F108" s="41"/>
      <c r="G108" s="60"/>
    </row>
    <row r="109" spans="1:7" s="8" customFormat="1" hidden="1" outlineLevel="1">
      <c r="A109" s="36"/>
      <c r="B109" s="37" t="s">
        <v>260</v>
      </c>
      <c r="C109" s="36" t="s">
        <v>188</v>
      </c>
      <c r="D109" s="41"/>
      <c r="E109" s="41"/>
      <c r="F109" s="41"/>
      <c r="G109" s="60"/>
    </row>
    <row r="110" spans="1:7" s="8" customFormat="1" hidden="1" outlineLevel="1">
      <c r="A110" s="36"/>
      <c r="B110" s="37" t="s">
        <v>261</v>
      </c>
      <c r="C110" s="36" t="s">
        <v>188</v>
      </c>
      <c r="D110" s="41"/>
      <c r="E110" s="41"/>
      <c r="F110" s="41"/>
      <c r="G110" s="60"/>
    </row>
    <row r="111" spans="1:7" s="8" customFormat="1" hidden="1" outlineLevel="1">
      <c r="A111" s="36" t="s">
        <v>67</v>
      </c>
      <c r="B111" s="37" t="s">
        <v>262</v>
      </c>
      <c r="C111" s="36"/>
      <c r="D111" s="41"/>
      <c r="E111" s="41"/>
      <c r="F111" s="41"/>
      <c r="G111" s="60"/>
    </row>
    <row r="112" spans="1:7" s="8" customFormat="1" hidden="1" outlineLevel="1">
      <c r="A112" s="36"/>
      <c r="B112" s="37" t="s">
        <v>199</v>
      </c>
      <c r="C112" s="36"/>
      <c r="D112" s="41"/>
      <c r="E112" s="41"/>
      <c r="F112" s="41"/>
      <c r="G112" s="60"/>
    </row>
    <row r="113" spans="1:7" s="8" customFormat="1" ht="25.5" hidden="1" outlineLevel="1">
      <c r="A113" s="36" t="s">
        <v>175</v>
      </c>
      <c r="B113" s="37" t="s">
        <v>263</v>
      </c>
      <c r="C113" s="36" t="s">
        <v>264</v>
      </c>
      <c r="D113" s="41"/>
      <c r="E113" s="41"/>
      <c r="F113" s="41"/>
      <c r="G113" s="60"/>
    </row>
    <row r="114" spans="1:7" s="8" customFormat="1" ht="38.25" hidden="1" outlineLevel="1">
      <c r="A114" s="36" t="s">
        <v>265</v>
      </c>
      <c r="B114" s="37" t="s">
        <v>266</v>
      </c>
      <c r="C114" s="36" t="s">
        <v>264</v>
      </c>
      <c r="D114" s="41"/>
      <c r="E114" s="41"/>
      <c r="F114" s="41"/>
      <c r="G114" s="60"/>
    </row>
    <row r="115" spans="1:7" s="8" customFormat="1" hidden="1" outlineLevel="1">
      <c r="A115" s="36"/>
      <c r="B115" s="37" t="s">
        <v>256</v>
      </c>
      <c r="C115" s="36" t="s">
        <v>264</v>
      </c>
      <c r="D115" s="41"/>
      <c r="E115" s="41"/>
      <c r="F115" s="41"/>
      <c r="G115" s="60"/>
    </row>
    <row r="116" spans="1:7" s="8" customFormat="1" hidden="1" outlineLevel="1">
      <c r="A116" s="36"/>
      <c r="B116" s="37" t="s">
        <v>257</v>
      </c>
      <c r="C116" s="36" t="s">
        <v>264</v>
      </c>
      <c r="D116" s="41"/>
      <c r="E116" s="41"/>
      <c r="F116" s="41"/>
      <c r="G116" s="60"/>
    </row>
    <row r="117" spans="1:7" s="8" customFormat="1" hidden="1" outlineLevel="1">
      <c r="A117" s="36"/>
      <c r="B117" s="37" t="s">
        <v>258</v>
      </c>
      <c r="C117" s="36" t="s">
        <v>264</v>
      </c>
      <c r="D117" s="41"/>
      <c r="E117" s="41"/>
      <c r="F117" s="41"/>
      <c r="G117" s="60"/>
    </row>
    <row r="118" spans="1:7" s="8" customFormat="1" ht="38.25" hidden="1" outlineLevel="1">
      <c r="A118" s="36" t="s">
        <v>267</v>
      </c>
      <c r="B118" s="37" t="s">
        <v>268</v>
      </c>
      <c r="C118" s="36" t="s">
        <v>264</v>
      </c>
      <c r="D118" s="41"/>
      <c r="E118" s="41"/>
      <c r="F118" s="41"/>
      <c r="G118" s="60"/>
    </row>
    <row r="119" spans="1:7" s="8" customFormat="1" hidden="1" outlineLevel="1">
      <c r="A119" s="36" t="s">
        <v>68</v>
      </c>
      <c r="B119" s="37" t="s">
        <v>269</v>
      </c>
      <c r="C119" s="36"/>
      <c r="D119" s="41"/>
      <c r="E119" s="41"/>
      <c r="F119" s="41"/>
      <c r="G119" s="60"/>
    </row>
    <row r="120" spans="1:7" s="8" customFormat="1" hidden="1" outlineLevel="1">
      <c r="A120" s="36"/>
      <c r="B120" s="37" t="s">
        <v>199</v>
      </c>
      <c r="C120" s="36"/>
      <c r="D120" s="41"/>
      <c r="E120" s="41"/>
      <c r="F120" s="41"/>
      <c r="G120" s="60"/>
    </row>
    <row r="121" spans="1:7" s="8" customFormat="1" ht="25.5" hidden="1" outlineLevel="1">
      <c r="A121" s="36" t="s">
        <v>179</v>
      </c>
      <c r="B121" s="37" t="s">
        <v>270</v>
      </c>
      <c r="C121" s="36" t="s">
        <v>271</v>
      </c>
      <c r="D121" s="41"/>
      <c r="E121" s="41"/>
      <c r="F121" s="41"/>
      <c r="G121" s="60"/>
    </row>
    <row r="122" spans="1:7" s="8" customFormat="1" ht="38.25" hidden="1" outlineLevel="1">
      <c r="A122" s="36" t="s">
        <v>181</v>
      </c>
      <c r="B122" s="37" t="s">
        <v>272</v>
      </c>
      <c r="C122" s="36" t="s">
        <v>271</v>
      </c>
      <c r="D122" s="41"/>
      <c r="E122" s="41"/>
      <c r="F122" s="41"/>
      <c r="G122" s="60"/>
    </row>
    <row r="123" spans="1:7" s="8" customFormat="1" hidden="1" outlineLevel="1">
      <c r="A123" s="36"/>
      <c r="B123" s="37" t="s">
        <v>256</v>
      </c>
      <c r="C123" s="36" t="s">
        <v>271</v>
      </c>
      <c r="D123" s="41"/>
      <c r="E123" s="41"/>
      <c r="F123" s="41"/>
      <c r="G123" s="60"/>
    </row>
    <row r="124" spans="1:7" s="8" customFormat="1" hidden="1" outlineLevel="1">
      <c r="A124" s="36"/>
      <c r="B124" s="37" t="s">
        <v>257</v>
      </c>
      <c r="C124" s="36" t="s">
        <v>271</v>
      </c>
      <c r="D124" s="41"/>
      <c r="E124" s="41"/>
      <c r="F124" s="41"/>
      <c r="G124" s="60"/>
    </row>
    <row r="125" spans="1:7" s="8" customFormat="1" hidden="1" outlineLevel="1">
      <c r="A125" s="36"/>
      <c r="B125" s="37" t="s">
        <v>258</v>
      </c>
      <c r="C125" s="36" t="s">
        <v>271</v>
      </c>
      <c r="D125" s="41"/>
      <c r="E125" s="41"/>
      <c r="F125" s="41"/>
      <c r="G125" s="60"/>
    </row>
    <row r="126" spans="1:7" s="8" customFormat="1" hidden="1" outlineLevel="1">
      <c r="A126" s="36" t="s">
        <v>70</v>
      </c>
      <c r="B126" s="37" t="s">
        <v>273</v>
      </c>
      <c r="C126" s="36" t="s">
        <v>271</v>
      </c>
      <c r="D126" s="41"/>
      <c r="E126" s="41"/>
      <c r="F126" s="41"/>
      <c r="G126" s="60"/>
    </row>
    <row r="127" spans="1:7" s="8" customFormat="1" hidden="1" outlineLevel="1">
      <c r="A127" s="36" t="s">
        <v>72</v>
      </c>
      <c r="B127" s="37" t="s">
        <v>274</v>
      </c>
      <c r="C127" s="36" t="s">
        <v>78</v>
      </c>
      <c r="D127" s="41"/>
      <c r="E127" s="41"/>
      <c r="F127" s="41"/>
      <c r="G127" s="60"/>
    </row>
    <row r="128" spans="1:7" s="8" customFormat="1" ht="25.5" hidden="1" outlineLevel="1">
      <c r="A128" s="36" t="s">
        <v>75</v>
      </c>
      <c r="B128" s="37" t="s">
        <v>10</v>
      </c>
      <c r="C128" s="36"/>
      <c r="D128" s="41"/>
      <c r="E128" s="41"/>
      <c r="F128" s="41"/>
      <c r="G128" s="60"/>
    </row>
    <row r="129" spans="1:7" s="8" customFormat="1" hidden="1" outlineLevel="1">
      <c r="A129" s="36" t="s">
        <v>275</v>
      </c>
      <c r="B129" s="37" t="s">
        <v>213</v>
      </c>
      <c r="C129" s="36" t="s">
        <v>214</v>
      </c>
      <c r="D129" s="41"/>
      <c r="E129" s="41"/>
      <c r="F129" s="41"/>
      <c r="G129" s="60"/>
    </row>
    <row r="130" spans="1:7" s="8" customFormat="1" ht="25.5" hidden="1" outlineLevel="1">
      <c r="A130" s="36" t="s">
        <v>276</v>
      </c>
      <c r="B130" s="37" t="s">
        <v>216</v>
      </c>
      <c r="C130" s="70" t="s">
        <v>217</v>
      </c>
      <c r="D130" s="41"/>
      <c r="E130" s="41"/>
      <c r="F130" s="41"/>
      <c r="G130" s="60"/>
    </row>
    <row r="131" spans="1:7" s="8" customFormat="1" ht="25.5" hidden="1" outlineLevel="1">
      <c r="A131" s="36" t="s">
        <v>277</v>
      </c>
      <c r="B131" s="37" t="s">
        <v>219</v>
      </c>
      <c r="C131" s="36"/>
      <c r="D131" s="41"/>
      <c r="E131" s="41"/>
      <c r="F131" s="41"/>
      <c r="G131" s="60"/>
    </row>
    <row r="132" spans="1:7" s="8" customFormat="1" hidden="1" outlineLevel="1">
      <c r="A132" s="36" t="s">
        <v>77</v>
      </c>
      <c r="B132" s="37" t="s">
        <v>278</v>
      </c>
      <c r="C132" s="36" t="s">
        <v>78</v>
      </c>
      <c r="D132" s="41"/>
      <c r="E132" s="41"/>
      <c r="F132" s="41"/>
      <c r="G132" s="60"/>
    </row>
    <row r="133" spans="1:7" s="8" customFormat="1" hidden="1" outlineLevel="1">
      <c r="A133" s="36" t="s">
        <v>82</v>
      </c>
      <c r="B133" s="37" t="s">
        <v>279</v>
      </c>
      <c r="C133" s="36" t="s">
        <v>78</v>
      </c>
      <c r="D133" s="41"/>
      <c r="E133" s="41"/>
      <c r="F133" s="41"/>
      <c r="G133" s="60"/>
    </row>
    <row r="134" spans="1:7" s="8" customFormat="1" hidden="1" outlineLevel="1">
      <c r="A134" s="36" t="s">
        <v>92</v>
      </c>
      <c r="B134" s="37" t="s">
        <v>280</v>
      </c>
      <c r="C134" s="36" t="s">
        <v>78</v>
      </c>
      <c r="D134" s="41"/>
      <c r="E134" s="41"/>
      <c r="F134" s="41"/>
      <c r="G134" s="60"/>
    </row>
    <row r="135" spans="1:7" s="8" customFormat="1" hidden="1" outlineLevel="1">
      <c r="A135" s="36" t="s">
        <v>93</v>
      </c>
      <c r="B135" s="37" t="s">
        <v>173</v>
      </c>
      <c r="C135" s="36" t="s">
        <v>78</v>
      </c>
      <c r="D135" s="41"/>
      <c r="E135" s="41"/>
      <c r="F135" s="41"/>
      <c r="G135" s="60"/>
    </row>
    <row r="136" spans="1:7" s="8" customFormat="1" ht="25.5" hidden="1" outlineLevel="1">
      <c r="A136" s="36" t="s">
        <v>102</v>
      </c>
      <c r="B136" s="37" t="s">
        <v>281</v>
      </c>
      <c r="C136" s="36" t="s">
        <v>282</v>
      </c>
      <c r="D136" s="41"/>
      <c r="E136" s="41"/>
      <c r="F136" s="41"/>
      <c r="G136" s="60"/>
    </row>
    <row r="137" spans="1:7" s="8" customFormat="1" ht="38.25" hidden="1" outlineLevel="1">
      <c r="A137" s="36" t="s">
        <v>107</v>
      </c>
      <c r="B137" s="37" t="s">
        <v>11</v>
      </c>
      <c r="C137" s="36"/>
      <c r="D137" s="41"/>
      <c r="E137" s="41"/>
      <c r="F137" s="41"/>
      <c r="G137" s="60"/>
    </row>
    <row r="138" spans="1:7" s="8" customFormat="1" ht="26.25" customHeight="1" collapsed="1">
      <c r="A138" s="118" t="s">
        <v>283</v>
      </c>
      <c r="B138" s="119"/>
      <c r="C138" s="119"/>
      <c r="D138" s="119"/>
      <c r="E138" s="119"/>
      <c r="F138" s="120"/>
      <c r="G138" s="60"/>
    </row>
    <row r="139" spans="1:7">
      <c r="A139" s="36" t="s">
        <v>66</v>
      </c>
      <c r="B139" s="37" t="s">
        <v>27</v>
      </c>
      <c r="C139" s="36" t="s">
        <v>29</v>
      </c>
      <c r="D139" s="29">
        <f>[16]Год!$H$11</f>
        <v>247</v>
      </c>
      <c r="E139" s="29">
        <f>'[33]0.1'!$I$11</f>
        <v>247</v>
      </c>
      <c r="F139" s="29">
        <f>'[33]0.1'!$L$11</f>
        <v>247</v>
      </c>
    </row>
    <row r="140" spans="1:7" ht="38.25">
      <c r="A140" s="36" t="s">
        <v>67</v>
      </c>
      <c r="B140" s="37" t="s">
        <v>28</v>
      </c>
      <c r="C140" s="36" t="s">
        <v>29</v>
      </c>
      <c r="D140" s="29">
        <f>[16]Год!$H$12-[16]Год!$H$14</f>
        <v>235.27435713592337</v>
      </c>
      <c r="E140" s="29">
        <f>'[33]0.1'!$I$12</f>
        <v>237.26171666666667</v>
      </c>
      <c r="F140" s="29">
        <f>'[33]0.1'!$L$12</f>
        <v>236.6066981343744</v>
      </c>
    </row>
    <row r="141" spans="1:7">
      <c r="A141" s="36" t="s">
        <v>68</v>
      </c>
      <c r="B141" s="37" t="s">
        <v>69</v>
      </c>
      <c r="C141" s="36" t="s">
        <v>130</v>
      </c>
      <c r="D141" s="29">
        <f>'[4]ЧТЭЦ-4 Б1'!$E$7</f>
        <v>1892.8190000000002</v>
      </c>
      <c r="E141" s="29">
        <f>'[33]0.1'!$I$13</f>
        <v>2074.8000000000002</v>
      </c>
      <c r="F141" s="29">
        <f>'[33]0.1'!$L$13</f>
        <v>1668.2819999999999</v>
      </c>
    </row>
    <row r="142" spans="1:7">
      <c r="A142" s="36" t="s">
        <v>70</v>
      </c>
      <c r="B142" s="37" t="s">
        <v>71</v>
      </c>
      <c r="C142" s="36" t="s">
        <v>130</v>
      </c>
      <c r="D142" s="29">
        <f>'[4]ЧТЭЦ-4 Б1'!$E$22</f>
        <v>1793.4980000000003</v>
      </c>
      <c r="E142" s="29">
        <f>'[33]0.1'!$I$15</f>
        <v>1971.0800000000002</v>
      </c>
      <c r="F142" s="29">
        <f>'[33]0.1'!$L$15</f>
        <v>1576.8768392882409</v>
      </c>
    </row>
    <row r="143" spans="1:7">
      <c r="A143" s="36" t="s">
        <v>72</v>
      </c>
      <c r="B143" s="37" t="s">
        <v>73</v>
      </c>
      <c r="C143" s="36" t="s">
        <v>74</v>
      </c>
      <c r="D143" s="29">
        <f>'[4]ЧТЭЦ-4 Б1'!$E$23</f>
        <v>635.48399999999992</v>
      </c>
      <c r="E143" s="29">
        <f>'[33]0.1'!$I$16</f>
        <v>521.21590000000003</v>
      </c>
      <c r="F143" s="29">
        <f>'[33]0.1'!$L$16</f>
        <v>561.23214691009855</v>
      </c>
    </row>
    <row r="144" spans="1:7">
      <c r="A144" s="36" t="s">
        <v>75</v>
      </c>
      <c r="B144" s="37" t="s">
        <v>76</v>
      </c>
      <c r="C144" s="36" t="s">
        <v>74</v>
      </c>
      <c r="D144" s="29">
        <f>'[4]ЧТЭЦ-4 Б1'!$E$29</f>
        <v>633.99965599999985</v>
      </c>
      <c r="E144" s="29">
        <f>'[33]0.1'!$I$17</f>
        <v>520.10300000000007</v>
      </c>
      <c r="F144" s="29">
        <f>'[33]0.1'!$L$17</f>
        <v>559.97548024343189</v>
      </c>
    </row>
    <row r="145" spans="1:8">
      <c r="A145" s="36" t="s">
        <v>77</v>
      </c>
      <c r="B145" s="37" t="s">
        <v>9</v>
      </c>
      <c r="C145" s="36" t="s">
        <v>78</v>
      </c>
      <c r="D145" s="40"/>
      <c r="E145" s="29">
        <f>'[33]0.1'!$I$43</f>
        <v>1960977.1315357133</v>
      </c>
      <c r="F145" s="29">
        <f>'[33]0.1'!$L$43</f>
        <v>1679637.2593862417</v>
      </c>
    </row>
    <row r="146" spans="1:8">
      <c r="A146" s="36"/>
      <c r="B146" s="37" t="s">
        <v>199</v>
      </c>
      <c r="C146" s="36"/>
      <c r="D146" s="40"/>
      <c r="E146" s="40"/>
      <c r="F146" s="40"/>
    </row>
    <row r="147" spans="1:8">
      <c r="A147" s="36" t="s">
        <v>79</v>
      </c>
      <c r="B147" s="38" t="s">
        <v>12</v>
      </c>
      <c r="C147" s="36" t="s">
        <v>78</v>
      </c>
      <c r="D147" s="40"/>
      <c r="E147" s="29">
        <f>'[33]0.1'!$G$43</f>
        <v>1960977.1315357133</v>
      </c>
      <c r="F147" s="29">
        <f>'[33]0.1'!$J$43</f>
        <v>1679637.2593862417</v>
      </c>
    </row>
    <row r="148" spans="1:8">
      <c r="A148" s="36" t="s">
        <v>80</v>
      </c>
      <c r="B148" s="38" t="s">
        <v>13</v>
      </c>
      <c r="C148" s="36" t="s">
        <v>78</v>
      </c>
      <c r="D148" s="40"/>
      <c r="E148" s="29">
        <f>'[33]0.1'!$H$43</f>
        <v>0</v>
      </c>
      <c r="F148" s="29">
        <f>'[33]0.1'!$K$43</f>
        <v>0</v>
      </c>
    </row>
    <row r="149" spans="1:8" ht="25.5">
      <c r="A149" s="36" t="s">
        <v>81</v>
      </c>
      <c r="B149" s="38" t="s">
        <v>14</v>
      </c>
      <c r="C149" s="36" t="s">
        <v>78</v>
      </c>
      <c r="D149" s="41"/>
      <c r="E149" s="41"/>
      <c r="F149" s="41"/>
    </row>
    <row r="150" spans="1:8">
      <c r="A150" s="36" t="s">
        <v>82</v>
      </c>
      <c r="B150" s="37" t="s">
        <v>83</v>
      </c>
      <c r="C150" s="36" t="s">
        <v>78</v>
      </c>
      <c r="D150" s="29">
        <f>'[4]ЧТЭЦ-4 Б1'!$E$620</f>
        <v>1902348.6184399996</v>
      </c>
      <c r="E150" s="29">
        <f>'[33]0.1'!$I$31</f>
        <v>2340093.7289575478</v>
      </c>
      <c r="F150" s="29">
        <f>'[33]0.1'!$L$31</f>
        <v>2117273.5024669413</v>
      </c>
      <c r="G150" s="47"/>
      <c r="H150" s="47"/>
    </row>
    <row r="151" spans="1:8">
      <c r="A151" s="36"/>
      <c r="B151" s="37" t="s">
        <v>199</v>
      </c>
      <c r="C151" s="36"/>
      <c r="D151" s="40"/>
      <c r="E151" s="40"/>
      <c r="F151" s="40"/>
    </row>
    <row r="152" spans="1:8">
      <c r="A152" s="36" t="s">
        <v>84</v>
      </c>
      <c r="B152" s="38" t="s">
        <v>85</v>
      </c>
      <c r="C152" s="36" t="s">
        <v>78</v>
      </c>
      <c r="D152" s="29">
        <f>'[4]ЧТЭЦ-4 Б1'!$E$636</f>
        <v>1505305.7381499999</v>
      </c>
      <c r="E152" s="29">
        <f>'[33]0.1'!$I$32</f>
        <v>1957839.1820311132</v>
      </c>
      <c r="F152" s="29">
        <f>'[33]0.1'!$L$32</f>
        <v>1676859.2943809896</v>
      </c>
      <c r="G152" s="47"/>
      <c r="H152" s="47"/>
    </row>
    <row r="153" spans="1:8" ht="25.5">
      <c r="A153" s="36"/>
      <c r="B153" s="38" t="s">
        <v>86</v>
      </c>
      <c r="C153" s="36" t="s">
        <v>30</v>
      </c>
      <c r="D153" s="29">
        <f>'[4]ЧТЭЦ-4 Б1'!$E$32</f>
        <v>212.5740599437475</v>
      </c>
      <c r="E153" s="29">
        <f>'[33]4'!$L$24</f>
        <v>220.1</v>
      </c>
      <c r="F153" s="29">
        <f>'[33]4'!$M$24</f>
        <v>220.10000000000002</v>
      </c>
      <c r="G153" s="47"/>
      <c r="H153" s="47"/>
    </row>
    <row r="154" spans="1:8">
      <c r="A154" s="36" t="s">
        <v>87</v>
      </c>
      <c r="B154" s="38" t="s">
        <v>88</v>
      </c>
      <c r="C154" s="36" t="s">
        <v>78</v>
      </c>
      <c r="D154" s="29">
        <f>'[4]ЧТЭЦ-4 Б1'!$E$652</f>
        <v>397042.88029</v>
      </c>
      <c r="E154" s="29">
        <f>'[33]0.1'!$I$33</f>
        <v>382254.54692643462</v>
      </c>
      <c r="F154" s="29">
        <f>'[33]0.1'!$L$33</f>
        <v>440414.20808595163</v>
      </c>
    </row>
    <row r="155" spans="1:8">
      <c r="A155" s="36"/>
      <c r="B155" s="38" t="s">
        <v>89</v>
      </c>
      <c r="C155" s="36" t="s">
        <v>90</v>
      </c>
      <c r="D155" s="29">
        <f>'[4]ЧТЭЦ-4 Б1'!$E$36</f>
        <v>158.40682062805672</v>
      </c>
      <c r="E155" s="29">
        <f>'[33]4'!$L$28</f>
        <v>163</v>
      </c>
      <c r="F155" s="29">
        <f>'[33]4'!$M$28</f>
        <v>163</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4" t="s">
        <v>99</v>
      </c>
      <c r="D160" s="41"/>
      <c r="E160" s="41"/>
      <c r="F160" s="41"/>
    </row>
    <row r="161" spans="1:10" ht="25.5">
      <c r="A161" s="36" t="s">
        <v>100</v>
      </c>
      <c r="B161" s="38" t="s">
        <v>101</v>
      </c>
      <c r="C161" s="36" t="s">
        <v>26</v>
      </c>
      <c r="D161" s="41"/>
      <c r="E161" s="41"/>
      <c r="F161" s="41"/>
      <c r="I161" s="47"/>
    </row>
    <row r="162" spans="1:10">
      <c r="A162" s="36" t="s">
        <v>102</v>
      </c>
      <c r="B162" s="9" t="s">
        <v>103</v>
      </c>
      <c r="C162" s="36" t="s">
        <v>78</v>
      </c>
      <c r="D162" s="71">
        <f>SUM(D164:D167)</f>
        <v>4853980.2350300001</v>
      </c>
      <c r="E162" s="41"/>
      <c r="F162" s="41"/>
      <c r="G162" s="47"/>
      <c r="H162" s="47"/>
      <c r="I162" s="47"/>
      <c r="J162" s="47"/>
    </row>
    <row r="163" spans="1:10">
      <c r="A163" s="36"/>
      <c r="B163" s="37" t="s">
        <v>199</v>
      </c>
      <c r="C163" s="36"/>
      <c r="D163" s="81"/>
      <c r="E163" s="41"/>
      <c r="F163" s="41"/>
      <c r="H163" s="47"/>
      <c r="I163" s="47"/>
      <c r="J163" s="83"/>
    </row>
    <row r="164" spans="1:10">
      <c r="A164" s="36" t="s">
        <v>104</v>
      </c>
      <c r="B164" s="38" t="s">
        <v>16</v>
      </c>
      <c r="C164" s="36" t="s">
        <v>78</v>
      </c>
      <c r="D164" s="71">
        <v>1772096.2840799999</v>
      </c>
      <c r="E164" s="41"/>
      <c r="F164" s="41"/>
      <c r="H164" s="47"/>
      <c r="I164" s="47"/>
      <c r="J164" s="47"/>
    </row>
    <row r="165" spans="1:10">
      <c r="A165" s="36" t="s">
        <v>105</v>
      </c>
      <c r="B165" s="38" t="s">
        <v>17</v>
      </c>
      <c r="C165" s="36" t="s">
        <v>78</v>
      </c>
      <c r="D165" s="71">
        <v>1846124.53935</v>
      </c>
      <c r="E165" s="41"/>
      <c r="F165" s="41"/>
      <c r="H165" s="47"/>
      <c r="I165" s="47"/>
      <c r="J165" s="47"/>
    </row>
    <row r="166" spans="1:10" ht="25.5">
      <c r="A166" s="36" t="s">
        <v>106</v>
      </c>
      <c r="B166" s="38" t="s">
        <v>18</v>
      </c>
      <c r="C166" s="36" t="s">
        <v>78</v>
      </c>
      <c r="D166" s="71">
        <v>841419.61398000002</v>
      </c>
      <c r="E166" s="41"/>
      <c r="F166" s="41"/>
      <c r="H166" s="47"/>
      <c r="I166" s="47"/>
      <c r="J166" s="47"/>
    </row>
    <row r="167" spans="1:10">
      <c r="A167" s="36" t="s">
        <v>149</v>
      </c>
      <c r="B167" s="38" t="s">
        <v>150</v>
      </c>
      <c r="C167" s="36" t="s">
        <v>78</v>
      </c>
      <c r="D167" s="71">
        <f>('[5]1600'!$CI$12+'[5]1600'!$DA$12+'[5]1600'!$DK$12+'[5]1600'!$DM$12+'[5]1600'!$DO$12+'[5]1600'!$DP$12)/1000</f>
        <v>394339.79762000003</v>
      </c>
      <c r="E167" s="41"/>
      <c r="F167" s="41"/>
      <c r="H167" s="47"/>
      <c r="I167" s="47"/>
      <c r="J167" s="47"/>
    </row>
    <row r="168" spans="1:10">
      <c r="A168" s="36" t="s">
        <v>107</v>
      </c>
      <c r="B168" s="9" t="s">
        <v>108</v>
      </c>
      <c r="C168" s="36" t="s">
        <v>78</v>
      </c>
      <c r="D168" s="82"/>
      <c r="E168" s="41"/>
      <c r="F168" s="41"/>
    </row>
    <row r="169" spans="1:10">
      <c r="A169" s="36"/>
      <c r="B169" s="37" t="s">
        <v>199</v>
      </c>
      <c r="C169" s="36"/>
      <c r="D169" s="40"/>
      <c r="E169" s="41"/>
      <c r="F169" s="41"/>
    </row>
    <row r="170" spans="1:10">
      <c r="A170" s="36" t="s">
        <v>109</v>
      </c>
      <c r="B170" s="38" t="s">
        <v>19</v>
      </c>
      <c r="C170" s="36" t="s">
        <v>78</v>
      </c>
      <c r="D170" s="41"/>
      <c r="E170" s="41"/>
      <c r="F170" s="41"/>
    </row>
    <row r="171" spans="1:10">
      <c r="A171" s="36" t="s">
        <v>110</v>
      </c>
      <c r="B171" s="38" t="s">
        <v>33</v>
      </c>
      <c r="C171" s="36" t="s">
        <v>78</v>
      </c>
      <c r="D171" s="41"/>
      <c r="E171" s="41"/>
      <c r="F171" s="41"/>
    </row>
    <row r="172" spans="1:10">
      <c r="A172" s="36" t="s">
        <v>111</v>
      </c>
      <c r="B172" s="9" t="s">
        <v>112</v>
      </c>
      <c r="C172" s="36" t="s">
        <v>78</v>
      </c>
      <c r="D172" s="41"/>
      <c r="E172" s="41"/>
      <c r="F172" s="41"/>
    </row>
    <row r="173" spans="1:10">
      <c r="A173" s="36"/>
      <c r="B173" s="37" t="s">
        <v>199</v>
      </c>
      <c r="C173" s="36"/>
      <c r="D173" s="40"/>
      <c r="E173" s="41"/>
      <c r="F173" s="41"/>
    </row>
    <row r="174" spans="1:10">
      <c r="A174" s="36" t="s">
        <v>113</v>
      </c>
      <c r="B174" s="38" t="s">
        <v>16</v>
      </c>
      <c r="C174" s="36" t="s">
        <v>78</v>
      </c>
      <c r="D174" s="41"/>
      <c r="E174" s="41"/>
      <c r="F174" s="41"/>
    </row>
    <row r="175" spans="1:10">
      <c r="A175" s="36" t="s">
        <v>114</v>
      </c>
      <c r="B175" s="38" t="s">
        <v>17</v>
      </c>
      <c r="C175" s="36" t="s">
        <v>78</v>
      </c>
      <c r="D175" s="41"/>
      <c r="E175" s="41"/>
      <c r="F175" s="41"/>
    </row>
    <row r="176" spans="1:10"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Титульный!$C$15</f>
        <v>Челябинская ТЭЦ-4 (БЛ 1) ДПМ</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55" t="s">
        <v>227</v>
      </c>
      <c r="E9" s="55" t="s">
        <v>228</v>
      </c>
      <c r="F9" s="55" t="s">
        <v>227</v>
      </c>
      <c r="G9" s="55" t="s">
        <v>228</v>
      </c>
      <c r="H9" s="55" t="s">
        <v>227</v>
      </c>
      <c r="I9" s="55"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4" t="s">
        <v>132</v>
      </c>
      <c r="B28" s="37" t="s">
        <v>133</v>
      </c>
      <c r="C28" s="70" t="s">
        <v>308</v>
      </c>
      <c r="D28" s="29">
        <f>'[6]Утв. тарифы на ЭЭ и ЭМ'!D11</f>
        <v>865.12</v>
      </c>
      <c r="E28" s="29">
        <f>'[6]Утв. тарифы на ЭЭ и ЭМ'!E11</f>
        <v>911.36</v>
      </c>
      <c r="F28" s="29">
        <f>'[7]Утв. тарифы на ЭЭ и ЭМ'!$D$11</f>
        <v>994.87</v>
      </c>
      <c r="G28" s="29">
        <f>'[7]Утв. тарифы на ЭЭ и ЭМ'!$E$11</f>
        <v>994.87</v>
      </c>
      <c r="H28" s="127">
        <f>'[33]0.1'!$L$20</f>
        <v>1065.1670552434418</v>
      </c>
      <c r="I28" s="128"/>
      <c r="K28" s="84" t="b">
        <f>ROUND([37]Свод!$D$76,1)=ROUND(H28,1)</f>
        <v>1</v>
      </c>
    </row>
    <row r="29" spans="1:11" ht="12.75" customHeight="1">
      <c r="A29" s="54"/>
      <c r="B29" s="45" t="s">
        <v>145</v>
      </c>
      <c r="C29" s="70" t="s">
        <v>308</v>
      </c>
      <c r="D29" s="29">
        <f>('[4]ЧТЭЦ-4 Б1'!$F$636+'[4]ЧТЭЦ-4 Б1'!$G$636+'[4]ЧТЭЦ-4 Б1'!$H$636+'[4]ЧТЭЦ-4 Б1'!$J$636+'[4]ЧТЭЦ-4 Б1'!$K$636+'[4]ЧТЭЦ-4 Б1'!$L$636)/('[4]ЧТЭЦ-4 Б1'!$F$22+'[4]ЧТЭЦ-4 Б1'!$G$22+'[4]ЧТЭЦ-4 Б1'!$H$22+'[4]ЧТЭЦ-4 Б1'!$J$22+'[4]ЧТЭЦ-4 Б1'!$K$22+'[4]ЧТЭЦ-4 Б1'!$L$22)</f>
        <v>791.71646888074349</v>
      </c>
      <c r="E29" s="29">
        <f>('[4]ЧТЭЦ-4 Б1'!$N$636+'[4]ЧТЭЦ-4 Б1'!$O$636+'[4]ЧТЭЦ-4 Б1'!$P$636+'[4]ЧТЭЦ-4 Б1'!$R$636+'[4]ЧТЭЦ-4 Б1'!$S$636+'[4]ЧТЭЦ-4 Б1'!$T$636)/('[4]ЧТЭЦ-4 Б1'!$N$22+'[4]ЧТЭЦ-4 Б1'!$O$22+'[4]ЧТЭЦ-4 Б1'!$P$22+'[4]ЧТЭЦ-4 Б1'!$R$22+'[4]ЧТЭЦ-4 Б1'!$S$22+'[4]ЧТЭЦ-4 Б1'!$T$22)</f>
        <v>890.98874674379215</v>
      </c>
      <c r="F29" s="29">
        <f>'[33]2.2'!$G$170</f>
        <v>909.96997324702363</v>
      </c>
      <c r="G29" s="29">
        <f>'[33]2.1'!$G$170</f>
        <v>993.28245531947618</v>
      </c>
      <c r="H29" s="127">
        <f>'[33]2'!$G$170</f>
        <v>1063.4053672434418</v>
      </c>
      <c r="I29" s="128"/>
    </row>
    <row r="30" spans="1:11" ht="25.5">
      <c r="A30" s="54" t="s">
        <v>134</v>
      </c>
      <c r="B30" s="37" t="s">
        <v>135</v>
      </c>
      <c r="C30" s="70" t="s">
        <v>309</v>
      </c>
      <c r="D30" s="44"/>
      <c r="E30" s="44"/>
      <c r="F30" s="44"/>
      <c r="G30" s="44"/>
      <c r="H30" s="44"/>
      <c r="I30" s="44"/>
    </row>
    <row r="31" spans="1:11" ht="27.75" customHeight="1">
      <c r="A31" s="54" t="s">
        <v>136</v>
      </c>
      <c r="B31" s="37" t="s">
        <v>148</v>
      </c>
      <c r="C31" s="36" t="s">
        <v>306</v>
      </c>
      <c r="D31" s="44"/>
      <c r="E31" s="44"/>
      <c r="F31" s="44"/>
      <c r="G31" s="44"/>
      <c r="H31" s="44"/>
      <c r="I31" s="44"/>
    </row>
    <row r="32" spans="1:11" ht="26.25" customHeight="1">
      <c r="A32" s="54"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54" t="s">
        <v>138</v>
      </c>
      <c r="B33" s="46" t="s">
        <v>37</v>
      </c>
      <c r="C33" s="36" t="s">
        <v>306</v>
      </c>
      <c r="D33" s="44"/>
      <c r="E33" s="44"/>
      <c r="F33" s="44"/>
      <c r="G33" s="44"/>
      <c r="H33" s="44"/>
      <c r="I33" s="44"/>
    </row>
    <row r="34" spans="1:9" ht="12.75" customHeight="1">
      <c r="A34" s="54"/>
      <c r="B34" s="38" t="s">
        <v>38</v>
      </c>
      <c r="C34" s="36" t="s">
        <v>306</v>
      </c>
      <c r="D34" s="44"/>
      <c r="E34" s="44"/>
      <c r="F34" s="44"/>
      <c r="G34" s="44"/>
      <c r="H34" s="44"/>
      <c r="I34" s="44"/>
    </row>
    <row r="35" spans="1:9" ht="12.75" customHeight="1">
      <c r="A35" s="54"/>
      <c r="B35" s="38" t="s">
        <v>39</v>
      </c>
      <c r="C35" s="36" t="s">
        <v>306</v>
      </c>
      <c r="D35" s="44"/>
      <c r="E35" s="44"/>
      <c r="F35" s="44"/>
      <c r="G35" s="44"/>
      <c r="H35" s="44"/>
      <c r="I35" s="44"/>
    </row>
    <row r="36" spans="1:9" ht="12.75" customHeight="1">
      <c r="A36" s="54"/>
      <c r="B36" s="38" t="s">
        <v>40</v>
      </c>
      <c r="C36" s="36" t="s">
        <v>306</v>
      </c>
      <c r="D36" s="44"/>
      <c r="E36" s="44"/>
      <c r="F36" s="44"/>
      <c r="G36" s="44"/>
      <c r="H36" s="44"/>
      <c r="I36" s="44"/>
    </row>
    <row r="37" spans="1:9" ht="12.75" customHeight="1">
      <c r="A37" s="54"/>
      <c r="B37" s="38" t="s">
        <v>41</v>
      </c>
      <c r="C37" s="36" t="s">
        <v>306</v>
      </c>
      <c r="D37" s="44"/>
      <c r="E37" s="44"/>
      <c r="F37" s="44"/>
      <c r="G37" s="44"/>
      <c r="H37" s="44"/>
      <c r="I37" s="44"/>
    </row>
    <row r="38" spans="1:9" ht="12.75" customHeight="1">
      <c r="A38" s="54" t="s">
        <v>139</v>
      </c>
      <c r="B38" s="46" t="s">
        <v>42</v>
      </c>
      <c r="C38" s="36" t="s">
        <v>306</v>
      </c>
      <c r="D38" s="44"/>
      <c r="E38" s="44"/>
      <c r="F38" s="44"/>
      <c r="G38" s="44"/>
      <c r="H38" s="44"/>
      <c r="I38" s="44"/>
    </row>
    <row r="39" spans="1:9" ht="12.75" customHeight="1">
      <c r="A39" s="54" t="s">
        <v>140</v>
      </c>
      <c r="B39" s="37" t="s">
        <v>43</v>
      </c>
      <c r="C39" s="36" t="s">
        <v>26</v>
      </c>
      <c r="D39" s="44"/>
      <c r="E39" s="44"/>
      <c r="F39" s="44"/>
      <c r="G39" s="44"/>
      <c r="H39" s="44"/>
      <c r="I39" s="44"/>
    </row>
    <row r="40" spans="1:9" ht="25.5" customHeight="1">
      <c r="A40" s="54" t="s">
        <v>141</v>
      </c>
      <c r="B40" s="38" t="s">
        <v>44</v>
      </c>
      <c r="C40" s="54" t="s">
        <v>307</v>
      </c>
      <c r="D40" s="44"/>
      <c r="E40" s="44"/>
      <c r="F40" s="44"/>
      <c r="G40" s="44"/>
      <c r="H40" s="44"/>
      <c r="I40" s="44"/>
    </row>
    <row r="41" spans="1:9" ht="12.75" customHeight="1">
      <c r="A41" s="54" t="s">
        <v>142</v>
      </c>
      <c r="B41" s="46" t="s">
        <v>45</v>
      </c>
      <c r="C41" s="36" t="s">
        <v>306</v>
      </c>
      <c r="D41" s="44"/>
      <c r="E41" s="44"/>
      <c r="F41" s="44"/>
      <c r="G41" s="44"/>
      <c r="H41" s="44"/>
      <c r="I41" s="44"/>
    </row>
    <row r="42" spans="1:9" ht="25.5">
      <c r="A42" s="54" t="s">
        <v>143</v>
      </c>
      <c r="B42" s="37" t="s">
        <v>46</v>
      </c>
      <c r="C42" s="70" t="s">
        <v>310</v>
      </c>
      <c r="D42" s="44"/>
      <c r="E42" s="44"/>
      <c r="F42" s="44"/>
      <c r="G42" s="44"/>
      <c r="H42" s="44"/>
      <c r="I42" s="44"/>
    </row>
    <row r="43" spans="1:9" ht="25.5">
      <c r="A43" s="54"/>
      <c r="B43" s="38" t="s">
        <v>47</v>
      </c>
      <c r="C43" s="70" t="s">
        <v>310</v>
      </c>
      <c r="D43" s="29">
        <f>'ЧТЭЦ-1 ДМ_П5'!D43</f>
        <v>53.4</v>
      </c>
      <c r="E43" s="29">
        <f>'ЧТЭЦ-1 ДМ_П5'!E43</f>
        <v>53.4</v>
      </c>
      <c r="F43" s="29">
        <f>'ЧТЭЦ-1 ДМ_П5'!F43</f>
        <v>34.76</v>
      </c>
      <c r="G43" s="29">
        <f>'ЧТЭЦ-1 ДМ_П5'!G43</f>
        <v>34.76</v>
      </c>
      <c r="H43" s="127">
        <f>'ЧТЭЦ-1 НМ_П5'!H43</f>
        <v>81.342371112195664</v>
      </c>
      <c r="I43" s="131"/>
    </row>
    <row r="44" spans="1:9" ht="25.5">
      <c r="A44" s="54"/>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7">
    <mergeCell ref="H7:I7"/>
    <mergeCell ref="H2:I2"/>
    <mergeCell ref="A46:I46"/>
    <mergeCell ref="A47:I47"/>
    <mergeCell ref="A48:I48"/>
    <mergeCell ref="A4:I4"/>
    <mergeCell ref="A5:I5"/>
    <mergeCell ref="A7:A9"/>
    <mergeCell ref="B7:B9"/>
    <mergeCell ref="C7:C9"/>
    <mergeCell ref="D7:E7"/>
    <mergeCell ref="F7:G7"/>
    <mergeCell ref="A49:I49"/>
    <mergeCell ref="H28:I28"/>
    <mergeCell ref="H29:I29"/>
    <mergeCell ref="H32:I32"/>
    <mergeCell ref="H43:I43"/>
  </mergeCells>
  <conditionalFormatting sqref="K28">
    <cfRule type="containsText" dxfId="31" priority="1" operator="containsText" text="ложь">
      <formula>NOT(ISERROR(SEARCH("ложь",K28)))</formula>
    </cfRule>
    <cfRule type="containsText" dxfId="3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Титульный!$C$16</f>
        <v>Челябинская ТЭЦ-4 (БЛ 2) ДПМ</v>
      </c>
      <c r="B5" s="123"/>
      <c r="C5" s="123"/>
      <c r="D5" s="123"/>
      <c r="E5" s="123"/>
      <c r="F5" s="123"/>
    </row>
    <row r="6" spans="1:6">
      <c r="A6" s="53"/>
      <c r="B6" s="53"/>
      <c r="C6" s="53"/>
      <c r="D6" s="53"/>
      <c r="E6" s="53"/>
      <c r="F6" s="53"/>
    </row>
    <row r="7" spans="1:6" s="8" customFormat="1" ht="38.25">
      <c r="A7" s="124" t="s">
        <v>0</v>
      </c>
      <c r="B7" s="124" t="s">
        <v>7</v>
      </c>
      <c r="C7" s="124" t="s">
        <v>8</v>
      </c>
      <c r="D7" s="54" t="s">
        <v>127</v>
      </c>
      <c r="E7" s="54" t="s">
        <v>128</v>
      </c>
      <c r="F7" s="54" t="s">
        <v>129</v>
      </c>
    </row>
    <row r="8" spans="1:6" s="8" customFormat="1">
      <c r="A8" s="124"/>
      <c r="B8" s="124"/>
      <c r="C8" s="124"/>
      <c r="D8" s="54">
        <f>Титульный!$B$5-2</f>
        <v>2022</v>
      </c>
      <c r="E8" s="54">
        <f>Титульный!$B$5-1</f>
        <v>2023</v>
      </c>
      <c r="F8" s="54">
        <f>Титульный!$B$5</f>
        <v>2024</v>
      </c>
    </row>
    <row r="9" spans="1:6" s="8" customFormat="1">
      <c r="A9" s="124"/>
      <c r="B9" s="124"/>
      <c r="C9" s="124"/>
      <c r="D9" s="54" t="s">
        <v>55</v>
      </c>
      <c r="E9" s="54" t="s">
        <v>55</v>
      </c>
      <c r="F9" s="54"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[17]Год!$H$11</f>
        <v>247.5</v>
      </c>
      <c r="E139" s="29">
        <f>'[34]0.1'!$I$11</f>
        <v>247.5</v>
      </c>
      <c r="F139" s="29">
        <f>'[34]0.1'!$L$11</f>
        <v>247.5</v>
      </c>
    </row>
    <row r="140" spans="1:6" ht="38.25">
      <c r="A140" s="36" t="s">
        <v>67</v>
      </c>
      <c r="B140" s="37" t="s">
        <v>28</v>
      </c>
      <c r="C140" s="36" t="s">
        <v>29</v>
      </c>
      <c r="D140" s="29">
        <f>[17]Год!$H$12-[17]Год!$H$14</f>
        <v>239.21934059459807</v>
      </c>
      <c r="E140" s="29">
        <f>'[34]0.1'!$I$12</f>
        <v>236.61744166666668</v>
      </c>
      <c r="F140" s="29">
        <f>'[34]0.1'!$L$12</f>
        <v>236.70024903789502</v>
      </c>
    </row>
    <row r="141" spans="1:6">
      <c r="A141" s="36" t="s">
        <v>68</v>
      </c>
      <c r="B141" s="37" t="s">
        <v>69</v>
      </c>
      <c r="C141" s="36" t="s">
        <v>130</v>
      </c>
      <c r="D141" s="29">
        <f>'[4]ЧТЭЦ-4 Б2'!$E$7</f>
        <v>1453.576</v>
      </c>
      <c r="E141" s="29">
        <f>'[34]0.1'!$I$13</f>
        <v>2061.1799999999998</v>
      </c>
      <c r="F141" s="29">
        <f>'[34]0.1'!$L$13</f>
        <v>1853.2459999999996</v>
      </c>
    </row>
    <row r="142" spans="1:6">
      <c r="A142" s="36" t="s">
        <v>70</v>
      </c>
      <c r="B142" s="37" t="s">
        <v>71</v>
      </c>
      <c r="C142" s="36" t="s">
        <v>130</v>
      </c>
      <c r="D142" s="29">
        <f>'[4]ЧТЭЦ-4 Б2'!$E$22</f>
        <v>1382.6190000000001</v>
      </c>
      <c r="E142" s="29">
        <f>'[34]0.1'!$I$15</f>
        <v>1961.6899999999998</v>
      </c>
      <c r="F142" s="29">
        <f>'[34]0.1'!$L$15</f>
        <v>1758.4499565947715</v>
      </c>
    </row>
    <row r="143" spans="1:6">
      <c r="A143" s="36" t="s">
        <v>72</v>
      </c>
      <c r="B143" s="37" t="s">
        <v>73</v>
      </c>
      <c r="C143" s="36" t="s">
        <v>74</v>
      </c>
      <c r="D143" s="29">
        <f>'[4]ЧТЭЦ-4 Б2'!$E$23</f>
        <v>478.83100000000007</v>
      </c>
      <c r="E143" s="29">
        <f>'[34]0.1'!$I$16</f>
        <v>581.07100000000003</v>
      </c>
      <c r="F143" s="29">
        <f>'[34]0.1'!$L$16</f>
        <v>531.01180429071348</v>
      </c>
    </row>
    <row r="144" spans="1:6">
      <c r="A144" s="36" t="s">
        <v>75</v>
      </c>
      <c r="B144" s="37" t="s">
        <v>76</v>
      </c>
      <c r="C144" s="36" t="s">
        <v>74</v>
      </c>
      <c r="D144" s="29">
        <f>'[4]ЧТЭЦ-4 Б2'!$E$29</f>
        <v>477.70400000000001</v>
      </c>
      <c r="E144" s="29">
        <f>'[34]0.1'!$I$17</f>
        <v>579.80770000000007</v>
      </c>
      <c r="F144" s="29">
        <f>'[34]0.1'!$L$17</f>
        <v>529.81547095738017</v>
      </c>
    </row>
    <row r="145" spans="1:8">
      <c r="A145" s="36" t="s">
        <v>77</v>
      </c>
      <c r="B145" s="37" t="s">
        <v>9</v>
      </c>
      <c r="C145" s="36" t="s">
        <v>78</v>
      </c>
      <c r="D145" s="40"/>
      <c r="E145" s="29">
        <f>'[34]0.1'!$I$43</f>
        <v>1968259.8555345484</v>
      </c>
      <c r="F145" s="29">
        <f>'[34]0.1'!$L$43</f>
        <v>1889245.275151039</v>
      </c>
    </row>
    <row r="146" spans="1:8">
      <c r="A146" s="36"/>
      <c r="B146" s="37" t="s">
        <v>199</v>
      </c>
      <c r="C146" s="36"/>
      <c r="D146" s="40"/>
      <c r="E146" s="41"/>
      <c r="F146" s="41"/>
    </row>
    <row r="147" spans="1:8">
      <c r="A147" s="36" t="s">
        <v>79</v>
      </c>
      <c r="B147" s="38" t="s">
        <v>12</v>
      </c>
      <c r="C147" s="36" t="s">
        <v>78</v>
      </c>
      <c r="D147" s="40"/>
      <c r="E147" s="29">
        <f>'[34]0.1'!$G$43</f>
        <v>1968259.8555345484</v>
      </c>
      <c r="F147" s="29">
        <f>'[34]0.1'!$J$43</f>
        <v>1889245.275151039</v>
      </c>
    </row>
    <row r="148" spans="1:8">
      <c r="A148" s="36" t="s">
        <v>80</v>
      </c>
      <c r="B148" s="38" t="s">
        <v>13</v>
      </c>
      <c r="C148" s="36" t="s">
        <v>78</v>
      </c>
      <c r="D148" s="40"/>
      <c r="E148" s="29">
        <f>'[34]0.1'!$H$43</f>
        <v>0</v>
      </c>
      <c r="F148" s="29">
        <f>'[34]0.1'!$K$43</f>
        <v>0</v>
      </c>
    </row>
    <row r="149" spans="1:8" ht="25.5">
      <c r="A149" s="36" t="s">
        <v>81</v>
      </c>
      <c r="B149" s="38" t="s">
        <v>14</v>
      </c>
      <c r="C149" s="36" t="s">
        <v>78</v>
      </c>
      <c r="D149" s="41"/>
      <c r="E149" s="41"/>
      <c r="F149" s="41"/>
    </row>
    <row r="150" spans="1:8">
      <c r="A150" s="36" t="s">
        <v>82</v>
      </c>
      <c r="B150" s="37" t="s">
        <v>83</v>
      </c>
      <c r="C150" s="36" t="s">
        <v>78</v>
      </c>
      <c r="D150" s="29">
        <f>'[4]ЧТЭЦ-4 Б2'!$E$620</f>
        <v>1481047.1603900001</v>
      </c>
      <c r="E150" s="29">
        <f>'[34]0.1'!$I$31</f>
        <v>2395138.9095510966</v>
      </c>
      <c r="F150" s="29">
        <f>'[34]0.1'!$L$31</f>
        <v>2306611.8852500943</v>
      </c>
      <c r="G150" s="47"/>
      <c r="H150" s="47"/>
    </row>
    <row r="151" spans="1:8">
      <c r="A151" s="36"/>
      <c r="B151" s="37" t="s">
        <v>199</v>
      </c>
      <c r="C151" s="36"/>
      <c r="D151" s="40"/>
      <c r="E151" s="41"/>
      <c r="F151" s="41"/>
    </row>
    <row r="152" spans="1:8">
      <c r="A152" s="36" t="s">
        <v>84</v>
      </c>
      <c r="B152" s="38" t="s">
        <v>85</v>
      </c>
      <c r="C152" s="36" t="s">
        <v>78</v>
      </c>
      <c r="D152" s="29">
        <f>'[4]ЧТЭЦ-4 Б2'!$E$636</f>
        <v>1181485.5486099999</v>
      </c>
      <c r="E152" s="29">
        <f>'[34]0.1'!$I$32</f>
        <v>1965136.8548629985</v>
      </c>
      <c r="F152" s="29">
        <f>'[34]0.1'!$L$32</f>
        <v>1886147.4349639055</v>
      </c>
      <c r="G152" s="47"/>
      <c r="H152" s="47"/>
    </row>
    <row r="153" spans="1:8" ht="25.5">
      <c r="A153" s="36"/>
      <c r="B153" s="38" t="s">
        <v>86</v>
      </c>
      <c r="C153" s="36" t="s">
        <v>30</v>
      </c>
      <c r="D153" s="29">
        <f>'[4]ЧТЭЦ-4 Б2'!$E$32</f>
        <v>215.7729889096735</v>
      </c>
      <c r="E153" s="29">
        <f>'[34]4'!$L$24</f>
        <v>220.1</v>
      </c>
      <c r="F153" s="29">
        <f>'[34]4'!$M$24</f>
        <v>220.09999999999997</v>
      </c>
      <c r="G153" s="47"/>
      <c r="H153" s="47"/>
    </row>
    <row r="154" spans="1:8">
      <c r="A154" s="36" t="s">
        <v>87</v>
      </c>
      <c r="B154" s="38" t="s">
        <v>88</v>
      </c>
      <c r="C154" s="36" t="s">
        <v>78</v>
      </c>
      <c r="D154" s="29">
        <f>'[4]ЧТЭЦ-4 Б2'!$E$652</f>
        <v>299561.61178000004</v>
      </c>
      <c r="E154" s="29">
        <f>'[34]0.1'!$I$33</f>
        <v>430002.05468809814</v>
      </c>
      <c r="F154" s="29">
        <f>'[34]0.1'!$L$33</f>
        <v>420464.45028618886</v>
      </c>
    </row>
    <row r="155" spans="1:8">
      <c r="A155" s="36"/>
      <c r="B155" s="38" t="s">
        <v>89</v>
      </c>
      <c r="C155" s="36" t="s">
        <v>90</v>
      </c>
      <c r="D155" s="29">
        <f>'[4]ЧТЭЦ-4 Б2'!$E$36</f>
        <v>156.93637212294107</v>
      </c>
      <c r="E155" s="29">
        <f>'[34]4'!$L$28</f>
        <v>163</v>
      </c>
      <c r="F155" s="29">
        <f>'[34]4'!$M$28</f>
        <v>163</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4" t="s">
        <v>99</v>
      </c>
      <c r="D160" s="41"/>
      <c r="E160" s="41"/>
      <c r="F160" s="41"/>
    </row>
    <row r="161" spans="1:7" ht="25.5">
      <c r="A161" s="36" t="s">
        <v>100</v>
      </c>
      <c r="B161" s="38" t="s">
        <v>101</v>
      </c>
      <c r="C161" s="36" t="s">
        <v>26</v>
      </c>
      <c r="D161" s="82"/>
      <c r="E161" s="41"/>
      <c r="F161" s="41"/>
    </row>
    <row r="162" spans="1:7">
      <c r="A162" s="36" t="s">
        <v>102</v>
      </c>
      <c r="B162" s="9" t="s">
        <v>103</v>
      </c>
      <c r="C162" s="36" t="s">
        <v>78</v>
      </c>
      <c r="D162" s="71">
        <f>SUM(D164:D167)</f>
        <v>2653286.9836400002</v>
      </c>
      <c r="E162" s="41"/>
      <c r="F162" s="41"/>
      <c r="G162" s="47"/>
    </row>
    <row r="163" spans="1:7">
      <c r="A163" s="36"/>
      <c r="B163" s="37" t="s">
        <v>199</v>
      </c>
      <c r="C163" s="36"/>
      <c r="D163" s="82"/>
      <c r="E163" s="41"/>
      <c r="F163" s="41"/>
    </row>
    <row r="164" spans="1:7">
      <c r="A164" s="36" t="s">
        <v>104</v>
      </c>
      <c r="B164" s="38" t="s">
        <v>16</v>
      </c>
      <c r="C164" s="36" t="s">
        <v>78</v>
      </c>
      <c r="D164" s="71">
        <v>1478740.48789</v>
      </c>
      <c r="E164" s="41"/>
      <c r="F164" s="41"/>
    </row>
    <row r="165" spans="1:7">
      <c r="A165" s="36" t="s">
        <v>105</v>
      </c>
      <c r="B165" s="38" t="s">
        <v>17</v>
      </c>
      <c r="C165" s="36" t="s">
        <v>78</v>
      </c>
      <c r="D165" s="71">
        <v>729469.63791000005</v>
      </c>
      <c r="E165" s="41"/>
      <c r="F165" s="41"/>
    </row>
    <row r="166" spans="1:7" ht="25.5">
      <c r="A166" s="36" t="s">
        <v>106</v>
      </c>
      <c r="B166" s="38" t="s">
        <v>18</v>
      </c>
      <c r="C166" s="36" t="s">
        <v>78</v>
      </c>
      <c r="D166" s="71">
        <v>445076.85784000001</v>
      </c>
      <c r="E166" s="41"/>
      <c r="F166" s="41"/>
    </row>
    <row r="167" spans="1:7">
      <c r="A167" s="36" t="s">
        <v>149</v>
      </c>
      <c r="B167" s="38" t="s">
        <v>150</v>
      </c>
      <c r="C167" s="36" t="s">
        <v>78</v>
      </c>
      <c r="D167" s="71">
        <v>0</v>
      </c>
      <c r="E167" s="41"/>
      <c r="F167" s="41"/>
    </row>
    <row r="168" spans="1:7">
      <c r="A168" s="36" t="s">
        <v>107</v>
      </c>
      <c r="B168" s="9" t="s">
        <v>108</v>
      </c>
      <c r="C168" s="36" t="s">
        <v>78</v>
      </c>
      <c r="D168" s="41"/>
      <c r="E168" s="41"/>
      <c r="F168" s="41"/>
    </row>
    <row r="169" spans="1:7">
      <c r="A169" s="36"/>
      <c r="B169" s="37" t="s">
        <v>199</v>
      </c>
      <c r="C169" s="36"/>
      <c r="D169" s="41"/>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1"/>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1"/>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Титульный!$C$16</f>
        <v>Челябинская ТЭЦ-4 (БЛ 2) ДПМ</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55" t="s">
        <v>227</v>
      </c>
      <c r="E9" s="55" t="s">
        <v>228</v>
      </c>
      <c r="F9" s="55" t="s">
        <v>227</v>
      </c>
      <c r="G9" s="55" t="s">
        <v>228</v>
      </c>
      <c r="H9" s="55" t="s">
        <v>227</v>
      </c>
      <c r="I9" s="55"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4" t="s">
        <v>132</v>
      </c>
      <c r="B28" s="37" t="s">
        <v>133</v>
      </c>
      <c r="C28" s="70" t="s">
        <v>308</v>
      </c>
      <c r="D28" s="29">
        <f>'[6]Утв. тарифы на ЭЭ и ЭМ'!D12</f>
        <v>872.8</v>
      </c>
      <c r="E28" s="29">
        <f>'[6]Утв. тарифы на ЭЭ и ЭМ'!E12</f>
        <v>919.16</v>
      </c>
      <c r="F28" s="29">
        <f>'[7]Утв. тарифы на ЭЭ и ЭМ'!$D$12</f>
        <v>1003.35</v>
      </c>
      <c r="G28" s="29">
        <f>'[7]Утв. тарифы на ЭЭ и ЭМ'!$E$12</f>
        <v>1003.35</v>
      </c>
      <c r="H28" s="127">
        <f>'[34]0.1'!$L$20</f>
        <v>1074.3810297618886</v>
      </c>
      <c r="I28" s="128"/>
      <c r="K28" s="84" t="b">
        <f>ROUND([37]Свод!$D$90,1)=ROUND(H28,1)</f>
        <v>1</v>
      </c>
    </row>
    <row r="29" spans="1:11" ht="12.75" customHeight="1">
      <c r="A29" s="54"/>
      <c r="B29" s="45" t="s">
        <v>145</v>
      </c>
      <c r="C29" s="70" t="s">
        <v>308</v>
      </c>
      <c r="D29" s="29">
        <f>('[4]ЧТЭЦ-4 Б2'!$F$636+'[4]ЧТЭЦ-4 Б2'!$G$636+'[4]ЧТЭЦ-4 Б2'!$H$636+'[4]ЧТЭЦ-4 Б2'!$J$636+'[4]ЧТЭЦ-4 Б2'!$K$636+'[4]ЧТЭЦ-4 Б2'!$L$636)/('[4]ЧТЭЦ-4 Б2'!$F$22+'[4]ЧТЭЦ-4 Б2'!$G$22+'[4]ЧТЭЦ-4 Б2'!$H$22+'[4]ЧТЭЦ-4 Б2'!$J$22+'[4]ЧТЭЦ-4 Б2'!$K$22+'[4]ЧТЭЦ-4 Б2'!$L$22)</f>
        <v>820.87004513550039</v>
      </c>
      <c r="E29" s="29">
        <f>('[4]ЧТЭЦ-4 Б2'!$N$636+'[4]ЧТЭЦ-4 Б2'!$O$636+'[4]ЧТЭЦ-4 Б2'!$P$636+'[4]ЧТЭЦ-4 Б2'!$R$636+'[4]ЧТЭЦ-4 Б2'!$S$636+'[4]ЧТЭЦ-4 Б2'!$T$636)/('[4]ЧТЭЦ-4 Б2'!$N$22+'[4]ЧТЭЦ-4 Б2'!$O$22+'[4]ЧТЭЦ-4 Б2'!$P$22+'[4]ЧТЭЦ-4 Б2'!$R$22+'[4]ЧТЭЦ-4 Б2'!$S$22+'[4]ЧТЭЦ-4 Б2'!$T$22)</f>
        <v>893.96442876148785</v>
      </c>
      <c r="F29" s="29">
        <f>'[34]2.2'!$G$170</f>
        <v>917.76701489606205</v>
      </c>
      <c r="G29" s="29">
        <f>'[34]2.1'!$G$170</f>
        <v>1001.7570843828528</v>
      </c>
      <c r="H29" s="127">
        <f>'[34]2'!$G$170</f>
        <v>1072.6193417618886</v>
      </c>
      <c r="I29" s="128"/>
    </row>
    <row r="30" spans="1:11" ht="25.5">
      <c r="A30" s="54" t="s">
        <v>134</v>
      </c>
      <c r="B30" s="37" t="s">
        <v>135</v>
      </c>
      <c r="C30" s="70" t="s">
        <v>309</v>
      </c>
      <c r="D30" s="44"/>
      <c r="E30" s="44"/>
      <c r="F30" s="44"/>
      <c r="G30" s="44"/>
      <c r="H30" s="44"/>
      <c r="I30" s="44"/>
    </row>
    <row r="31" spans="1:11" ht="27.75" customHeight="1">
      <c r="A31" s="54" t="s">
        <v>136</v>
      </c>
      <c r="B31" s="37" t="s">
        <v>148</v>
      </c>
      <c r="C31" s="36" t="s">
        <v>306</v>
      </c>
      <c r="D31" s="44"/>
      <c r="E31" s="44"/>
      <c r="F31" s="44"/>
      <c r="G31" s="44"/>
      <c r="H31" s="44"/>
      <c r="I31" s="44"/>
    </row>
    <row r="32" spans="1:11" ht="26.25" customHeight="1">
      <c r="A32" s="54"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54" t="s">
        <v>138</v>
      </c>
      <c r="B33" s="46" t="s">
        <v>37</v>
      </c>
      <c r="C33" s="36" t="s">
        <v>306</v>
      </c>
      <c r="D33" s="44"/>
      <c r="E33" s="44"/>
      <c r="F33" s="44"/>
      <c r="G33" s="44"/>
      <c r="H33" s="44"/>
      <c r="I33" s="44"/>
    </row>
    <row r="34" spans="1:9" ht="12.75" customHeight="1">
      <c r="A34" s="54"/>
      <c r="B34" s="38" t="s">
        <v>38</v>
      </c>
      <c r="C34" s="36" t="s">
        <v>306</v>
      </c>
      <c r="D34" s="44"/>
      <c r="E34" s="44"/>
      <c r="F34" s="44"/>
      <c r="G34" s="44"/>
      <c r="H34" s="44"/>
      <c r="I34" s="44"/>
    </row>
    <row r="35" spans="1:9" ht="12.75" customHeight="1">
      <c r="A35" s="54"/>
      <c r="B35" s="38" t="s">
        <v>39</v>
      </c>
      <c r="C35" s="36" t="s">
        <v>306</v>
      </c>
      <c r="D35" s="44"/>
      <c r="E35" s="44"/>
      <c r="F35" s="44"/>
      <c r="G35" s="44"/>
      <c r="H35" s="44"/>
      <c r="I35" s="44"/>
    </row>
    <row r="36" spans="1:9" ht="12.75" customHeight="1">
      <c r="A36" s="54"/>
      <c r="B36" s="38" t="s">
        <v>40</v>
      </c>
      <c r="C36" s="36" t="s">
        <v>306</v>
      </c>
      <c r="D36" s="44"/>
      <c r="E36" s="44"/>
      <c r="F36" s="44"/>
      <c r="G36" s="44"/>
      <c r="H36" s="44"/>
      <c r="I36" s="44"/>
    </row>
    <row r="37" spans="1:9" ht="12.75" customHeight="1">
      <c r="A37" s="54"/>
      <c r="B37" s="38" t="s">
        <v>41</v>
      </c>
      <c r="C37" s="36" t="s">
        <v>306</v>
      </c>
      <c r="D37" s="44"/>
      <c r="E37" s="44"/>
      <c r="F37" s="44"/>
      <c r="G37" s="44"/>
      <c r="H37" s="44"/>
      <c r="I37" s="44"/>
    </row>
    <row r="38" spans="1:9" ht="12.75" customHeight="1">
      <c r="A38" s="54" t="s">
        <v>139</v>
      </c>
      <c r="B38" s="46" t="s">
        <v>42</v>
      </c>
      <c r="C38" s="36" t="s">
        <v>306</v>
      </c>
      <c r="D38" s="44"/>
      <c r="E38" s="44"/>
      <c r="F38" s="44"/>
      <c r="G38" s="44"/>
      <c r="H38" s="44"/>
      <c r="I38" s="44"/>
    </row>
    <row r="39" spans="1:9" ht="12.75" customHeight="1">
      <c r="A39" s="54" t="s">
        <v>140</v>
      </c>
      <c r="B39" s="37" t="s">
        <v>43</v>
      </c>
      <c r="C39" s="36" t="s">
        <v>26</v>
      </c>
      <c r="D39" s="44"/>
      <c r="E39" s="44"/>
      <c r="F39" s="44"/>
      <c r="G39" s="44"/>
      <c r="H39" s="44"/>
      <c r="I39" s="44"/>
    </row>
    <row r="40" spans="1:9" ht="25.5" customHeight="1">
      <c r="A40" s="54" t="s">
        <v>141</v>
      </c>
      <c r="B40" s="38" t="s">
        <v>44</v>
      </c>
      <c r="C40" s="54" t="s">
        <v>307</v>
      </c>
      <c r="D40" s="44"/>
      <c r="E40" s="44"/>
      <c r="F40" s="44"/>
      <c r="G40" s="44"/>
      <c r="H40" s="44"/>
      <c r="I40" s="44"/>
    </row>
    <row r="41" spans="1:9" ht="12.75" customHeight="1">
      <c r="A41" s="54" t="s">
        <v>142</v>
      </c>
      <c r="B41" s="46" t="s">
        <v>45</v>
      </c>
      <c r="C41" s="36" t="s">
        <v>306</v>
      </c>
      <c r="D41" s="44"/>
      <c r="E41" s="44"/>
      <c r="F41" s="44"/>
      <c r="G41" s="44"/>
      <c r="H41" s="44"/>
      <c r="I41" s="44"/>
    </row>
    <row r="42" spans="1:9" ht="25.5">
      <c r="A42" s="54" t="s">
        <v>143</v>
      </c>
      <c r="B42" s="37" t="s">
        <v>46</v>
      </c>
      <c r="C42" s="70" t="s">
        <v>310</v>
      </c>
      <c r="D42" s="44"/>
      <c r="E42" s="44"/>
      <c r="F42" s="44"/>
      <c r="G42" s="44"/>
      <c r="H42" s="44"/>
      <c r="I42" s="44"/>
    </row>
    <row r="43" spans="1:9" ht="25.5">
      <c r="A43" s="54"/>
      <c r="B43" s="38" t="s">
        <v>47</v>
      </c>
      <c r="C43" s="70" t="s">
        <v>310</v>
      </c>
      <c r="D43" s="29">
        <f>'ЧТЭЦ-1 ДМ_П5'!D43</f>
        <v>53.4</v>
      </c>
      <c r="E43" s="29">
        <f>'ЧТЭЦ-1 ДМ_П5'!E43</f>
        <v>53.4</v>
      </c>
      <c r="F43" s="29">
        <f>'ЧТЭЦ-1 ДМ_П5'!F43</f>
        <v>34.76</v>
      </c>
      <c r="G43" s="29">
        <f>'ЧТЭЦ-1 ДМ_П5'!G43</f>
        <v>34.76</v>
      </c>
      <c r="H43" s="127">
        <f>'ЧТЭЦ-1 НМ_П5'!H43</f>
        <v>81.342371112195664</v>
      </c>
      <c r="I43" s="131"/>
    </row>
    <row r="44" spans="1:9" ht="25.5">
      <c r="A44" s="54"/>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7">
    <mergeCell ref="A49:I49"/>
    <mergeCell ref="H28:I28"/>
    <mergeCell ref="H29:I29"/>
    <mergeCell ref="A46:I46"/>
    <mergeCell ref="A47:I47"/>
    <mergeCell ref="A48:I48"/>
    <mergeCell ref="H32:I32"/>
    <mergeCell ref="H43:I43"/>
    <mergeCell ref="C7:C9"/>
    <mergeCell ref="D7:E7"/>
    <mergeCell ref="F7:G7"/>
    <mergeCell ref="H7:I7"/>
    <mergeCell ref="H2:I2"/>
    <mergeCell ref="A4:I4"/>
    <mergeCell ref="A5:I5"/>
    <mergeCell ref="A7:A9"/>
    <mergeCell ref="B7:B9"/>
  </mergeCells>
  <conditionalFormatting sqref="K28">
    <cfRule type="containsText" dxfId="29" priority="1" operator="containsText" text="ложь">
      <formula>NOT(ISERROR(SEARCH("ложь",K28)))</formula>
    </cfRule>
    <cfRule type="containsText" dxfId="28"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37"/>
  <sheetViews>
    <sheetView zoomScaleNormal="100" workbookViewId="0">
      <selection activeCell="C10" sqref="C10"/>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111" t="s">
        <v>154</v>
      </c>
      <c r="B1" s="111"/>
      <c r="C1" s="111"/>
    </row>
    <row r="2" spans="1:4" ht="46.5" customHeight="1">
      <c r="A2" s="112"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12"/>
      <c r="C2" s="112"/>
    </row>
    <row r="3" spans="1:4">
      <c r="A3" s="14" t="s">
        <v>54</v>
      </c>
      <c r="B3" s="13">
        <f>Титульный!B5</f>
        <v>2024</v>
      </c>
      <c r="C3" s="13" t="s">
        <v>55</v>
      </c>
    </row>
    <row r="4" spans="1:4" ht="13.5" thickBot="1">
      <c r="A4" s="13"/>
      <c r="B4" s="14"/>
      <c r="C4" s="13"/>
    </row>
    <row r="5" spans="1:4" s="16" customFormat="1" ht="23.25" thickBot="1">
      <c r="A5" s="17">
        <v>1</v>
      </c>
      <c r="B5" s="18" t="s">
        <v>316</v>
      </c>
      <c r="C5" s="67" t="s">
        <v>156</v>
      </c>
      <c r="D5" s="19"/>
    </row>
    <row r="6" spans="1:4" s="16" customFormat="1" ht="11.25">
      <c r="A6" s="107">
        <v>2</v>
      </c>
      <c r="B6" s="113" t="s">
        <v>317</v>
      </c>
      <c r="C6" s="58" t="s">
        <v>25</v>
      </c>
    </row>
    <row r="7" spans="1:4" s="16" customFormat="1" ht="11.25">
      <c r="A7" s="107"/>
      <c r="B7" s="114"/>
      <c r="C7" s="58" t="s">
        <v>23</v>
      </c>
    </row>
    <row r="8" spans="1:4" s="16" customFormat="1" ht="11.25">
      <c r="A8" s="107"/>
      <c r="B8" s="114"/>
      <c r="C8" s="58" t="s">
        <v>329</v>
      </c>
    </row>
    <row r="9" spans="1:4" s="16" customFormat="1" ht="11.25">
      <c r="A9" s="107"/>
      <c r="B9" s="114"/>
      <c r="C9" s="58" t="s">
        <v>20</v>
      </c>
    </row>
    <row r="10" spans="1:4" s="16" customFormat="1" ht="11.25">
      <c r="A10" s="107"/>
      <c r="B10" s="114"/>
      <c r="C10" s="58" t="s">
        <v>24</v>
      </c>
    </row>
    <row r="11" spans="1:4" s="16" customFormat="1" ht="11.25">
      <c r="A11" s="107"/>
      <c r="B11" s="114"/>
      <c r="C11" s="57" t="s">
        <v>322</v>
      </c>
    </row>
    <row r="12" spans="1:4" s="16" customFormat="1" ht="11.25">
      <c r="A12" s="107"/>
      <c r="B12" s="114"/>
      <c r="C12" s="57" t="s">
        <v>159</v>
      </c>
    </row>
    <row r="13" spans="1:4" s="16" customFormat="1" ht="11.25">
      <c r="A13" s="107"/>
      <c r="B13" s="114"/>
      <c r="C13" s="57" t="s">
        <v>160</v>
      </c>
    </row>
    <row r="14" spans="1:4" s="16" customFormat="1" ht="11.25">
      <c r="A14" s="107"/>
      <c r="B14" s="114"/>
      <c r="C14" s="57" t="s">
        <v>161</v>
      </c>
    </row>
    <row r="15" spans="1:4" s="16" customFormat="1" ht="11.25">
      <c r="A15" s="107"/>
      <c r="B15" s="114"/>
      <c r="C15" s="58" t="s">
        <v>22</v>
      </c>
    </row>
    <row r="16" spans="1:4" s="16" customFormat="1" ht="11.25">
      <c r="A16" s="107"/>
      <c r="B16" s="114"/>
      <c r="C16" s="57" t="s">
        <v>321</v>
      </c>
    </row>
    <row r="17" spans="1:3" s="16" customFormat="1" ht="11.25">
      <c r="A17" s="107"/>
      <c r="B17" s="114"/>
      <c r="C17" s="58" t="s">
        <v>21</v>
      </c>
    </row>
    <row r="18" spans="1:3" s="16" customFormat="1" ht="11.25">
      <c r="A18" s="109"/>
      <c r="B18" s="114"/>
      <c r="C18" s="58" t="s">
        <v>320</v>
      </c>
    </row>
    <row r="19" spans="1:3" s="16" customFormat="1" ht="11.25">
      <c r="A19" s="109"/>
      <c r="B19" s="114"/>
      <c r="C19" s="58" t="s">
        <v>326</v>
      </c>
    </row>
    <row r="20" spans="1:3" s="16" customFormat="1" ht="12" thickBot="1">
      <c r="A20" s="110"/>
      <c r="B20" s="115"/>
      <c r="C20" s="59" t="s">
        <v>56</v>
      </c>
    </row>
    <row r="21" spans="1:3" s="16" customFormat="1" ht="11.25">
      <c r="A21" s="107">
        <v>3</v>
      </c>
      <c r="B21" s="113" t="s">
        <v>318</v>
      </c>
      <c r="C21" s="58" t="s">
        <v>25</v>
      </c>
    </row>
    <row r="22" spans="1:3" s="16" customFormat="1" ht="11.25">
      <c r="A22" s="107"/>
      <c r="B22" s="114"/>
      <c r="C22" s="58" t="s">
        <v>23</v>
      </c>
    </row>
    <row r="23" spans="1:3" s="16" customFormat="1" ht="11.25">
      <c r="A23" s="107"/>
      <c r="B23" s="114"/>
      <c r="C23" s="58" t="s">
        <v>329</v>
      </c>
    </row>
    <row r="24" spans="1:3" s="16" customFormat="1" ht="11.25">
      <c r="A24" s="107"/>
      <c r="B24" s="114"/>
      <c r="C24" s="58" t="s">
        <v>20</v>
      </c>
    </row>
    <row r="25" spans="1:3" s="16" customFormat="1" ht="11.25">
      <c r="A25" s="107"/>
      <c r="B25" s="114"/>
      <c r="C25" s="58" t="s">
        <v>24</v>
      </c>
    </row>
    <row r="26" spans="1:3" s="16" customFormat="1" ht="11.25">
      <c r="A26" s="107"/>
      <c r="B26" s="114"/>
      <c r="C26" s="57" t="s">
        <v>322</v>
      </c>
    </row>
    <row r="27" spans="1:3" s="16" customFormat="1" ht="11.25">
      <c r="A27" s="107"/>
      <c r="B27" s="114"/>
      <c r="C27" s="57" t="s">
        <v>159</v>
      </c>
    </row>
    <row r="28" spans="1:3" s="16" customFormat="1" ht="11.25">
      <c r="A28" s="107"/>
      <c r="B28" s="114"/>
      <c r="C28" s="57" t="s">
        <v>160</v>
      </c>
    </row>
    <row r="29" spans="1:3" s="16" customFormat="1" ht="11.25">
      <c r="A29" s="107"/>
      <c r="B29" s="114"/>
      <c r="C29" s="57" t="s">
        <v>161</v>
      </c>
    </row>
    <row r="30" spans="1:3" s="16" customFormat="1" ht="11.25">
      <c r="A30" s="107"/>
      <c r="B30" s="114"/>
      <c r="C30" s="58" t="s">
        <v>22</v>
      </c>
    </row>
    <row r="31" spans="1:3" s="16" customFormat="1" ht="11.25">
      <c r="A31" s="107"/>
      <c r="B31" s="114"/>
      <c r="C31" s="57" t="s">
        <v>321</v>
      </c>
    </row>
    <row r="32" spans="1:3" s="16" customFormat="1" ht="11.25">
      <c r="A32" s="107"/>
      <c r="B32" s="114"/>
      <c r="C32" s="58" t="s">
        <v>21</v>
      </c>
    </row>
    <row r="33" spans="1:3" s="16" customFormat="1" ht="11.25">
      <c r="A33" s="107"/>
      <c r="B33" s="114"/>
      <c r="C33" s="58" t="s">
        <v>320</v>
      </c>
    </row>
    <row r="34" spans="1:3" s="16" customFormat="1" ht="11.25">
      <c r="A34" s="107"/>
      <c r="B34" s="114"/>
      <c r="C34" s="58" t="s">
        <v>326</v>
      </c>
    </row>
    <row r="35" spans="1:3" s="16" customFormat="1" ht="12" thickBot="1">
      <c r="A35" s="108"/>
      <c r="B35" s="115"/>
      <c r="C35" s="59" t="s">
        <v>56</v>
      </c>
    </row>
    <row r="37" spans="1:3">
      <c r="C37" s="24"/>
    </row>
  </sheetData>
  <mergeCells count="6">
    <mergeCell ref="A21:A35"/>
    <mergeCell ref="A6:A20"/>
    <mergeCell ref="A1:C1"/>
    <mergeCell ref="A2:C2"/>
    <mergeCell ref="B21:B35"/>
    <mergeCell ref="B6:B20"/>
  </mergeCells>
  <hyperlinks>
    <hyperlink ref="C6" location="'ЧТЭЦ-1 ДМ_П4'!A1" display="Челябинская ТЭЦ-1 без ДПМ/НВ"/>
    <hyperlink ref="C7" location="'ЧТЭЦ-1 НМ_П4'!A1" display="Челябинская ТЭЦ-1 (ТГ-10, ТГ-11) НВ"/>
    <hyperlink ref="C9" location="'ЧТЭЦ-2_П4'!A1" display="Челябинская ТЭЦ-2"/>
    <hyperlink ref="C10" location="'ЧТЭЦ-3 ДМ_П4'!A1" display="Челябинская ТЭЦ-3 без ДПМ/НВ"/>
    <hyperlink ref="C11" location="'ЧТЭЦ-3 НМ_П4'!A1" display="Челябинская ТЭЦ-3 (БЛ 3) НВ"/>
    <hyperlink ref="C12" location="'ЧТЭЦ-4 Б1_П4'!Область_печати" display="Челябинская ТЭЦ-4 (БЛ 1) ДПМ"/>
    <hyperlink ref="C13" location="'ЧТЭЦ-4 Б2_П4'!Область_печати" display="Челябинская ТЭЦ-4 (БЛ 2) ДПМ"/>
    <hyperlink ref="C14" location="'ЧТЭЦ-4 Б3_П4'!Область_печати" display="Челябинская ТЭЦ-4 (БЛ 3) НВ"/>
    <hyperlink ref="C15" location="'ТТЭЦ-1 ДМ_П4'!A1" display="Тюменская ТЭЦ-1 без ДПМ/НВ"/>
    <hyperlink ref="C16" location="'ТТЭЦ-1 НМ_П4'!A1" display="Тюменская ТЭЦ-1 (БЛ 2) НВ"/>
    <hyperlink ref="C17" location="'ТТЭЦ-2_П4'!A1" display="Тюменская ТЭЦ-2"/>
    <hyperlink ref="C18" location="'НГРЭС Б1_П4'!A1" display="Няганская ГРЭС (БЛ 1) НВ"/>
    <hyperlink ref="C19" location="'НГРЭС Б2_П4'!A1" display="Няганская ГРЭС (БЛ 2) ДПМ"/>
    <hyperlink ref="C20" location="'НГРЭС Б3_П4'!A1" display="Няганская ГРЭС (БЛ 3) ДПМ"/>
    <hyperlink ref="C21" location="'ЧТЭЦ-1 ДМ_П5'!A1" display="Челябинская ТЭЦ-1 без ДПМ/НВ"/>
    <hyperlink ref="C22" location="'ЧТЭЦ-1 НМ_П5'!A1" display="Челябинская ТЭЦ-1 (ТГ-10, ТГ-11) НВ"/>
    <hyperlink ref="C24" location="'ЧТЭЦ-2_П5'!A1" display="Челябинская ТЭЦ-2"/>
    <hyperlink ref="C25" location="'ЧТЭЦ-3 ДМ_П5'!A1" display="Челябинская ТЭЦ-3 без ДПМ/НВ"/>
    <hyperlink ref="C26" location="'ЧТЭЦ-3 НМ_П5'!A1" display="Челябинская ТЭЦ-3 (БЛ 3) НВ"/>
    <hyperlink ref="C27" location="'ЧТЭЦ-4 Б1_П5'!Область_печати" display="Челябинская ТЭЦ-4 (БЛ 1) ДПМ"/>
    <hyperlink ref="C28" location="'ЧТЭЦ-4 Б2_П5'!Область_печати" display="Челябинская ТЭЦ-4 (БЛ 2) ДПМ"/>
    <hyperlink ref="C29" location="'ЧТЭЦ-4 Б3_П5'!Область_печати" display="Челябинская ТЭЦ-4 (БЛ 3) НВ"/>
    <hyperlink ref="C30" location="'ТТЭЦ-1 ДМ_П5'!A1" display="Тюменская ТЭЦ-1 без ДПМ/НВ"/>
    <hyperlink ref="C31" location="'ТТЭЦ-1 НМ_П5'!A1" display="Тюменская ТЭЦ-1 (БЛ 2) НВ"/>
    <hyperlink ref="C32" location="'ТТЭЦ-2_П5'!A1" display="Тюменская ТЭЦ-2"/>
    <hyperlink ref="C33" location="'НГРЭС Б1_П5'!A1" display="Няганская ГРЭС (БЛ 1) НВ"/>
    <hyperlink ref="C34" location="'НГРЭС Б2_П5'!A1" display="Няганская ГРЭС (БЛ 2) ДПМ"/>
    <hyperlink ref="C35" location="'НГРЭС Б3_П5'!A1" display="Няганская ГРЭС (БЛ 3) ДПМ"/>
    <hyperlink ref="C5" location="'Информация об организации'!A1" display="Публичное акционерное общество &quot;Фортум&quot;"/>
    <hyperlink ref="C8" location="'ЧТЭЦ-1 ТГ-12_П4'!A1" display="Челябинская ТЭЦ-1 (ТГ-12) НВ"/>
    <hyperlink ref="C23" location="'ЧТЭЦ-1 ТГ-12_П5'!A1" display="Челябинская ТЭЦ-1 (ТГ-12) НВ"/>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Титульный!$C$17</f>
        <v>Челябинская ТЭЦ-4 (БЛ 3) НВ</v>
      </c>
      <c r="B5" s="123"/>
      <c r="C5" s="123"/>
      <c r="D5" s="123"/>
      <c r="E5" s="123"/>
      <c r="F5" s="123"/>
    </row>
    <row r="6" spans="1:6">
      <c r="A6" s="53"/>
      <c r="B6" s="53"/>
      <c r="C6" s="53"/>
      <c r="D6" s="53"/>
      <c r="E6" s="53"/>
      <c r="F6" s="53"/>
    </row>
    <row r="7" spans="1:6" s="8" customFormat="1" ht="38.25">
      <c r="A7" s="124" t="s">
        <v>0</v>
      </c>
      <c r="B7" s="124" t="s">
        <v>7</v>
      </c>
      <c r="C7" s="124" t="s">
        <v>8</v>
      </c>
      <c r="D7" s="54" t="s">
        <v>127</v>
      </c>
      <c r="E7" s="54" t="s">
        <v>128</v>
      </c>
      <c r="F7" s="54" t="s">
        <v>129</v>
      </c>
    </row>
    <row r="8" spans="1:6" s="8" customFormat="1">
      <c r="A8" s="124"/>
      <c r="B8" s="124"/>
      <c r="C8" s="124"/>
      <c r="D8" s="54">
        <f>Титульный!$B$5-2</f>
        <v>2022</v>
      </c>
      <c r="E8" s="54">
        <f>Титульный!$B$5-1</f>
        <v>2023</v>
      </c>
      <c r="F8" s="54">
        <f>Титульный!$B$5</f>
        <v>2024</v>
      </c>
    </row>
    <row r="9" spans="1:6" s="8" customFormat="1">
      <c r="A9" s="124"/>
      <c r="B9" s="124"/>
      <c r="C9" s="124"/>
      <c r="D9" s="54" t="s">
        <v>55</v>
      </c>
      <c r="E9" s="54" t="s">
        <v>55</v>
      </c>
      <c r="F9" s="54"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[18]Год!$H$11</f>
        <v>263</v>
      </c>
      <c r="E139" s="29">
        <f>'[35]0.1'!$I$11</f>
        <v>263</v>
      </c>
      <c r="F139" s="29">
        <f>'[35]0.1'!$L$11</f>
        <v>263</v>
      </c>
    </row>
    <row r="140" spans="1:6" ht="38.25">
      <c r="A140" s="36" t="s">
        <v>67</v>
      </c>
      <c r="B140" s="37" t="s">
        <v>28</v>
      </c>
      <c r="C140" s="36" t="s">
        <v>29</v>
      </c>
      <c r="D140" s="29">
        <f>[18]Год!$H$12-[18]Год!$H$14</f>
        <v>250.41706237999233</v>
      </c>
      <c r="E140" s="29">
        <f>'[35]0.1'!$I$12</f>
        <v>255.44929166666668</v>
      </c>
      <c r="F140" s="29">
        <f>'[35]0.1'!$L$12</f>
        <v>254.39300082202442</v>
      </c>
    </row>
    <row r="141" spans="1:6">
      <c r="A141" s="36" t="s">
        <v>68</v>
      </c>
      <c r="B141" s="37" t="s">
        <v>69</v>
      </c>
      <c r="C141" s="36" t="s">
        <v>130</v>
      </c>
      <c r="D141" s="29">
        <f>'[4]ЧТЭЦ-4 Б3'!$E$7</f>
        <v>1715.7619999999999</v>
      </c>
      <c r="E141" s="29">
        <f>'[35]0.1'!$I$13</f>
        <v>2190.27</v>
      </c>
      <c r="F141" s="29">
        <f>'[35]0.1'!$L$13</f>
        <v>1866.1219999999996</v>
      </c>
    </row>
    <row r="142" spans="1:6">
      <c r="A142" s="36" t="s">
        <v>70</v>
      </c>
      <c r="B142" s="37" t="s">
        <v>71</v>
      </c>
      <c r="C142" s="36" t="s">
        <v>130</v>
      </c>
      <c r="D142" s="29">
        <f>'[4]ЧТЭЦ-4 Б3'!$E$22</f>
        <v>1637.768</v>
      </c>
      <c r="E142" s="29">
        <f>'[35]0.1'!$I$15</f>
        <v>2102.66</v>
      </c>
      <c r="F142" s="29">
        <f>'[35]0.1'!$L$15</f>
        <v>1790.4681420418121</v>
      </c>
    </row>
    <row r="143" spans="1:6">
      <c r="A143" s="36" t="s">
        <v>72</v>
      </c>
      <c r="B143" s="37" t="s">
        <v>73</v>
      </c>
      <c r="C143" s="36" t="s">
        <v>74</v>
      </c>
      <c r="D143" s="29">
        <f>'[4]ЧТЭЦ-4 Б3'!$E$23</f>
        <v>163.50700000000001</v>
      </c>
      <c r="E143" s="29">
        <f>'[35]0.1'!$I$16</f>
        <v>212.58189999999999</v>
      </c>
      <c r="F143" s="29">
        <f>'[35]0.1'!$L$16</f>
        <v>168.42271546585448</v>
      </c>
    </row>
    <row r="144" spans="1:6">
      <c r="A144" s="36" t="s">
        <v>75</v>
      </c>
      <c r="B144" s="37" t="s">
        <v>76</v>
      </c>
      <c r="C144" s="36" t="s">
        <v>74</v>
      </c>
      <c r="D144" s="29">
        <f>'[4]ЧТЭЦ-4 Б3'!$E$29</f>
        <v>163.13999999999999</v>
      </c>
      <c r="E144" s="29">
        <f>'[35]0.1'!$I$17</f>
        <v>212.1131</v>
      </c>
      <c r="F144" s="29">
        <f>'[35]0.1'!$L$17</f>
        <v>168.02604879918781</v>
      </c>
    </row>
    <row r="145" spans="1:8">
      <c r="A145" s="36" t="s">
        <v>77</v>
      </c>
      <c r="B145" s="37" t="s">
        <v>9</v>
      </c>
      <c r="C145" s="36" t="s">
        <v>78</v>
      </c>
      <c r="D145" s="40"/>
      <c r="E145" s="29">
        <f>'[35]0.1'!$I$43</f>
        <v>2494610.0703897551</v>
      </c>
      <c r="F145" s="29">
        <f>'[35]0.1'!$L$43</f>
        <v>2331468.0004567113</v>
      </c>
    </row>
    <row r="146" spans="1:8">
      <c r="A146" s="36"/>
      <c r="B146" s="37" t="s">
        <v>199</v>
      </c>
      <c r="C146" s="36"/>
      <c r="D146" s="40"/>
      <c r="E146" s="41"/>
      <c r="F146" s="41"/>
    </row>
    <row r="147" spans="1:8">
      <c r="A147" s="36" t="s">
        <v>79</v>
      </c>
      <c r="B147" s="38" t="s">
        <v>12</v>
      </c>
      <c r="C147" s="36" t="s">
        <v>78</v>
      </c>
      <c r="D147" s="40"/>
      <c r="E147" s="29">
        <f>'[35]0.1'!$G$43</f>
        <v>2072285.9652254197</v>
      </c>
      <c r="F147" s="29">
        <f>'[35]0.1'!$J$43</f>
        <v>1888266.1211729425</v>
      </c>
    </row>
    <row r="148" spans="1:8">
      <c r="A148" s="36" t="s">
        <v>80</v>
      </c>
      <c r="B148" s="38" t="s">
        <v>13</v>
      </c>
      <c r="C148" s="36" t="s">
        <v>78</v>
      </c>
      <c r="D148" s="40"/>
      <c r="E148" s="29">
        <f>'[35]0.1'!$H$43</f>
        <v>422324.10516433546</v>
      </c>
      <c r="F148" s="29">
        <f>'[35]0.1'!$K$43</f>
        <v>443201.87928376871</v>
      </c>
    </row>
    <row r="149" spans="1:8" ht="25.5">
      <c r="A149" s="36" t="s">
        <v>81</v>
      </c>
      <c r="B149" s="38" t="s">
        <v>14</v>
      </c>
      <c r="C149" s="36" t="s">
        <v>78</v>
      </c>
      <c r="D149" s="41"/>
      <c r="E149" s="41"/>
      <c r="F149" s="41"/>
    </row>
    <row r="150" spans="1:8">
      <c r="A150" s="36" t="s">
        <v>82</v>
      </c>
      <c r="B150" s="37" t="s">
        <v>83</v>
      </c>
      <c r="C150" s="36" t="s">
        <v>78</v>
      </c>
      <c r="D150" s="29">
        <f>'[4]ЧТЭЦ-4 Б3'!$E$620</f>
        <v>1636325.4521699999</v>
      </c>
      <c r="E150" s="29">
        <f>'[35]0.1'!$I$31</f>
        <v>2223407.9787987908</v>
      </c>
      <c r="F150" s="29">
        <f>'[35]0.1'!$L$31</f>
        <v>2016060.4341427127</v>
      </c>
      <c r="G150" s="47"/>
      <c r="H150" s="47"/>
    </row>
    <row r="151" spans="1:8">
      <c r="A151" s="36"/>
      <c r="B151" s="37" t="s">
        <v>199</v>
      </c>
      <c r="C151" s="36"/>
      <c r="D151" s="40"/>
      <c r="E151" s="41"/>
      <c r="F151" s="41"/>
    </row>
    <row r="152" spans="1:8">
      <c r="A152" s="36" t="s">
        <v>84</v>
      </c>
      <c r="B152" s="38" t="s">
        <v>85</v>
      </c>
      <c r="C152" s="36" t="s">
        <v>78</v>
      </c>
      <c r="D152" s="29">
        <f>'[4]ЧТЭЦ-4 Б3'!$E$636</f>
        <v>1530395.7062300001</v>
      </c>
      <c r="E152" s="29">
        <f>'[35]0.1'!$I$32</f>
        <v>2068938.5410187198</v>
      </c>
      <c r="F152" s="29">
        <f>'[35]0.1'!$L$32</f>
        <v>1885111.8749327252</v>
      </c>
      <c r="G152" s="47"/>
      <c r="H152" s="47"/>
    </row>
    <row r="153" spans="1:8" ht="25.5">
      <c r="A153" s="36"/>
      <c r="B153" s="38" t="s">
        <v>86</v>
      </c>
      <c r="C153" s="36" t="s">
        <v>30</v>
      </c>
      <c r="D153" s="29">
        <f>'[4]ЧТЭЦ-4 Б3'!$E$32</f>
        <v>235.52624175095463</v>
      </c>
      <c r="E153" s="29">
        <f>'[35]4'!$L$24</f>
        <v>220.1</v>
      </c>
      <c r="F153" s="29">
        <f>'[35]4'!$M$24</f>
        <v>220.10000000000002</v>
      </c>
      <c r="G153" s="47"/>
      <c r="H153" s="47"/>
    </row>
    <row r="154" spans="1:8">
      <c r="A154" s="36" t="s">
        <v>87</v>
      </c>
      <c r="B154" s="38" t="s">
        <v>88</v>
      </c>
      <c r="C154" s="36" t="s">
        <v>78</v>
      </c>
      <c r="D154" s="29">
        <f>'[4]ЧТЭЦ-4 Б3'!$E$652</f>
        <v>105929.74594000007</v>
      </c>
      <c r="E154" s="29">
        <f>'[35]0.1'!$I$33</f>
        <v>154469.43778007105</v>
      </c>
      <c r="F154" s="29">
        <f>'[35]0.1'!$L$33</f>
        <v>130948.55920998752</v>
      </c>
    </row>
    <row r="155" spans="1:8">
      <c r="A155" s="36"/>
      <c r="B155" s="38" t="s">
        <v>89</v>
      </c>
      <c r="C155" s="36" t="s">
        <v>90</v>
      </c>
      <c r="D155" s="29">
        <f>'[4]ЧТЭЦ-4 Б3'!$E$36</f>
        <v>159.10022200884367</v>
      </c>
      <c r="E155" s="29">
        <f>'[35]4'!$L$28</f>
        <v>163</v>
      </c>
      <c r="F155" s="29">
        <f>'[35]4'!$M$28</f>
        <v>163</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4" t="s">
        <v>99</v>
      </c>
      <c r="D160" s="41"/>
      <c r="E160" s="41"/>
      <c r="F160" s="41"/>
    </row>
    <row r="161" spans="1:7" ht="25.5">
      <c r="A161" s="36" t="s">
        <v>100</v>
      </c>
      <c r="B161" s="38" t="s">
        <v>101</v>
      </c>
      <c r="C161" s="36" t="s">
        <v>26</v>
      </c>
      <c r="D161" s="41"/>
      <c r="E161" s="41"/>
      <c r="F161" s="41"/>
    </row>
    <row r="162" spans="1:7">
      <c r="A162" s="36" t="s">
        <v>102</v>
      </c>
      <c r="B162" s="9" t="s">
        <v>103</v>
      </c>
      <c r="C162" s="36" t="s">
        <v>78</v>
      </c>
      <c r="D162" s="71">
        <f>SUM(D164:D167)</f>
        <v>3041204.7444699998</v>
      </c>
      <c r="E162" s="41"/>
      <c r="F162" s="41"/>
      <c r="G162" s="47"/>
    </row>
    <row r="163" spans="1:7">
      <c r="A163" s="36"/>
      <c r="B163" s="37" t="s">
        <v>199</v>
      </c>
      <c r="C163" s="36"/>
      <c r="D163" s="82"/>
      <c r="E163" s="41"/>
      <c r="F163" s="41"/>
    </row>
    <row r="164" spans="1:7">
      <c r="A164" s="36" t="s">
        <v>104</v>
      </c>
      <c r="B164" s="38" t="s">
        <v>16</v>
      </c>
      <c r="C164" s="36" t="s">
        <v>78</v>
      </c>
      <c r="D164" s="71">
        <v>1811112.93031</v>
      </c>
      <c r="E164" s="41"/>
      <c r="F164" s="41"/>
    </row>
    <row r="165" spans="1:7">
      <c r="A165" s="36" t="s">
        <v>105</v>
      </c>
      <c r="B165" s="38" t="s">
        <v>17</v>
      </c>
      <c r="C165" s="36" t="s">
        <v>78</v>
      </c>
      <c r="D165" s="71">
        <v>1058920.02529</v>
      </c>
      <c r="E165" s="41"/>
      <c r="F165" s="41"/>
    </row>
    <row r="166" spans="1:7" ht="25.5">
      <c r="A166" s="36" t="s">
        <v>106</v>
      </c>
      <c r="B166" s="38" t="s">
        <v>18</v>
      </c>
      <c r="C166" s="36" t="s">
        <v>78</v>
      </c>
      <c r="D166" s="71">
        <v>171171.78886999999</v>
      </c>
      <c r="E166" s="41"/>
      <c r="F166" s="41"/>
    </row>
    <row r="167" spans="1:7">
      <c r="A167" s="36" t="s">
        <v>149</v>
      </c>
      <c r="B167" s="38" t="s">
        <v>150</v>
      </c>
      <c r="C167" s="36" t="s">
        <v>78</v>
      </c>
      <c r="D167" s="71">
        <v>0</v>
      </c>
      <c r="E167" s="41"/>
      <c r="F167" s="41"/>
    </row>
    <row r="168" spans="1:7">
      <c r="A168" s="36" t="s">
        <v>107</v>
      </c>
      <c r="B168" s="9" t="s">
        <v>108</v>
      </c>
      <c r="C168" s="36" t="s">
        <v>78</v>
      </c>
      <c r="D168" s="41"/>
      <c r="E168" s="41"/>
      <c r="F168" s="41"/>
    </row>
    <row r="169" spans="1:7">
      <c r="A169" s="36"/>
      <c r="B169" s="37" t="s">
        <v>199</v>
      </c>
      <c r="C169" s="36"/>
      <c r="D169" s="41"/>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1"/>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1"/>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Титульный!$C$17</f>
        <v>Челябинская ТЭЦ-4 (БЛ 3)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55" t="s">
        <v>227</v>
      </c>
      <c r="E9" s="55" t="s">
        <v>228</v>
      </c>
      <c r="F9" s="55" t="s">
        <v>227</v>
      </c>
      <c r="G9" s="55" t="s">
        <v>228</v>
      </c>
      <c r="H9" s="55" t="s">
        <v>227</v>
      </c>
      <c r="I9" s="55"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2" s="3" customFormat="1" ht="25.5" hidden="1" outlineLevel="1">
      <c r="A17" s="70"/>
      <c r="B17" s="37" t="s">
        <v>299</v>
      </c>
      <c r="C17" s="36" t="s">
        <v>295</v>
      </c>
      <c r="D17" s="44"/>
      <c r="E17" s="44"/>
      <c r="F17" s="44"/>
      <c r="G17" s="44"/>
      <c r="H17" s="44"/>
      <c r="I17" s="44"/>
    </row>
    <row r="18" spans="1:12" s="3" customFormat="1" hidden="1" outlineLevel="1">
      <c r="A18" s="70"/>
      <c r="B18" s="37" t="s">
        <v>300</v>
      </c>
      <c r="C18" s="36" t="s">
        <v>295</v>
      </c>
      <c r="D18" s="44"/>
      <c r="E18" s="44"/>
      <c r="F18" s="44"/>
      <c r="G18" s="44"/>
      <c r="H18" s="44"/>
      <c r="I18" s="44"/>
    </row>
    <row r="19" spans="1:12" s="3" customFormat="1" collapsed="1">
      <c r="A19" s="74" t="s">
        <v>312</v>
      </c>
      <c r="B19" s="37"/>
      <c r="C19" s="36" t="s">
        <v>295</v>
      </c>
      <c r="D19" s="44"/>
      <c r="E19" s="44"/>
      <c r="F19" s="44"/>
      <c r="G19" s="44"/>
      <c r="H19" s="44"/>
      <c r="I19" s="44"/>
    </row>
    <row r="20" spans="1:12" s="3" customFormat="1">
      <c r="A20" s="74" t="s">
        <v>311</v>
      </c>
      <c r="B20" s="37"/>
      <c r="C20" s="36"/>
      <c r="D20" s="44"/>
      <c r="E20" s="44"/>
      <c r="F20" s="44"/>
      <c r="G20" s="44"/>
      <c r="H20" s="44"/>
      <c r="I20" s="44"/>
    </row>
    <row r="21" spans="1:12" s="3" customFormat="1" ht="25.5" hidden="1" outlineLevel="1">
      <c r="A21" s="70" t="s">
        <v>179</v>
      </c>
      <c r="B21" s="37" t="s">
        <v>301</v>
      </c>
      <c r="C21" s="36" t="s">
        <v>295</v>
      </c>
      <c r="D21" s="44"/>
      <c r="E21" s="44"/>
      <c r="F21" s="44"/>
      <c r="G21" s="44"/>
      <c r="H21" s="44"/>
      <c r="I21" s="44"/>
    </row>
    <row r="22" spans="1:12" s="3" customFormat="1" ht="51" hidden="1" outlineLevel="1">
      <c r="A22" s="70" t="s">
        <v>181</v>
      </c>
      <c r="B22" s="37" t="s">
        <v>302</v>
      </c>
      <c r="C22" s="36" t="s">
        <v>295</v>
      </c>
      <c r="D22" s="44"/>
      <c r="E22" s="44"/>
      <c r="F22" s="44"/>
      <c r="G22" s="44"/>
      <c r="H22" s="44"/>
      <c r="I22" s="44"/>
    </row>
    <row r="23" spans="1:12" s="3" customFormat="1" ht="25.5" hidden="1" outlineLevel="1">
      <c r="A23" s="70" t="s">
        <v>184</v>
      </c>
      <c r="B23" s="37" t="s">
        <v>303</v>
      </c>
      <c r="C23" s="36" t="s">
        <v>295</v>
      </c>
      <c r="D23" s="44"/>
      <c r="E23" s="44"/>
      <c r="F23" s="44"/>
      <c r="G23" s="44"/>
      <c r="H23" s="44"/>
      <c r="I23" s="44"/>
    </row>
    <row r="24" spans="1:12" s="3" customFormat="1" hidden="1" outlineLevel="1">
      <c r="A24" s="70"/>
      <c r="B24" s="37" t="s">
        <v>256</v>
      </c>
      <c r="C24" s="36" t="s">
        <v>295</v>
      </c>
      <c r="D24" s="44"/>
      <c r="E24" s="44"/>
      <c r="F24" s="44"/>
      <c r="G24" s="44"/>
      <c r="H24" s="44"/>
      <c r="I24" s="44"/>
    </row>
    <row r="25" spans="1:12" s="3" customFormat="1" hidden="1" outlineLevel="1">
      <c r="A25" s="70"/>
      <c r="B25" s="37" t="s">
        <v>257</v>
      </c>
      <c r="C25" s="36" t="s">
        <v>295</v>
      </c>
      <c r="D25" s="44"/>
      <c r="E25" s="44"/>
      <c r="F25" s="44"/>
      <c r="G25" s="44"/>
      <c r="H25" s="44"/>
      <c r="I25" s="44"/>
    </row>
    <row r="26" spans="1:12" s="3" customFormat="1" hidden="1" outlineLevel="1">
      <c r="A26" s="70"/>
      <c r="B26" s="37" t="s">
        <v>258</v>
      </c>
      <c r="C26" s="36" t="s">
        <v>295</v>
      </c>
      <c r="D26" s="44"/>
      <c r="E26" s="44"/>
      <c r="F26" s="44"/>
      <c r="G26" s="44"/>
      <c r="H26" s="44"/>
      <c r="I26" s="44"/>
    </row>
    <row r="27" spans="1:12" ht="12.75" customHeight="1" collapsed="1">
      <c r="A27" s="78" t="s">
        <v>305</v>
      </c>
      <c r="B27" s="77"/>
      <c r="C27" s="79"/>
      <c r="D27" s="44"/>
      <c r="E27" s="44"/>
      <c r="F27" s="44"/>
      <c r="G27" s="44"/>
      <c r="H27" s="44"/>
      <c r="I27" s="44"/>
    </row>
    <row r="28" spans="1:12" ht="25.5">
      <c r="A28" s="54" t="s">
        <v>132</v>
      </c>
      <c r="B28" s="37" t="s">
        <v>133</v>
      </c>
      <c r="C28" s="70" t="s">
        <v>308</v>
      </c>
      <c r="D28" s="29">
        <f>'[6]Утв. тарифы на ЭЭ и ЭМ'!D13</f>
        <v>856.92</v>
      </c>
      <c r="E28" s="29">
        <f>'[6]Утв. тарифы на ЭЭ и ЭМ'!E13</f>
        <v>902.71</v>
      </c>
      <c r="F28" s="29">
        <f>'[7]Утв. тарифы на ЭЭ и ЭМ'!$D$13</f>
        <v>985.55</v>
      </c>
      <c r="G28" s="29">
        <f>'[7]Утв. тарифы на ЭЭ и ЭМ'!$E$13</f>
        <v>985.55</v>
      </c>
      <c r="H28" s="127">
        <f>'[35]0.1'!$L$20</f>
        <v>1054.6214572796607</v>
      </c>
      <c r="I28" s="128"/>
      <c r="K28" s="84" t="b">
        <f>ROUND([37]Свод!$D$104,1)=ROUND(H28,1)</f>
        <v>1</v>
      </c>
    </row>
    <row r="29" spans="1:12" ht="12.75" customHeight="1">
      <c r="A29" s="54"/>
      <c r="B29" s="45" t="s">
        <v>145</v>
      </c>
      <c r="C29" s="70" t="s">
        <v>308</v>
      </c>
      <c r="D29" s="29">
        <f>('[4]ЧТЭЦ-4 Б3'!$F$636+'[4]ЧТЭЦ-4 Б3'!$G$636+'[4]ЧТЭЦ-4 Б3'!$H$636+'[4]ЧТЭЦ-4 Б3'!$J$636+'[4]ЧТЭЦ-4 Б3'!$K$636+'[4]ЧТЭЦ-4 Б3'!$L$636)/('[4]ЧТЭЦ-4 Б3'!$F$22+'[4]ЧТЭЦ-4 Б3'!$G$22+'[4]ЧТЭЦ-4 Б3'!$H$22+'[4]ЧТЭЦ-4 Б3'!$J$22+'[4]ЧТЭЦ-4 Б3'!$K$22+'[4]ЧТЭЦ-4 Б3'!$L$22)</f>
        <v>928.52118779531952</v>
      </c>
      <c r="E29" s="29">
        <f>('[4]ЧТЭЦ-4 Б3'!$N$636+'[4]ЧТЭЦ-4 Б3'!$O$636+'[4]ЧТЭЦ-4 Б3'!$P$636+'[4]ЧТЭЦ-4 Б3'!$R$636+'[4]ЧТЭЦ-4 Б3'!$S$636+'[4]ЧТЭЦ-4 Б3'!$T$636)/('[4]ЧТЭЦ-4 Б3'!$N$22+'[4]ЧТЭЦ-4 Б3'!$O$22+'[4]ЧТЭЦ-4 Б3'!$P$22+'[4]ЧТЭЦ-4 Б3'!$R$22+'[4]ЧТЭЦ-4 Б3'!$S$22+'[4]ЧТЭЦ-4 Б3'!$T$22)</f>
        <v>940.61381979972464</v>
      </c>
      <c r="F29" s="29">
        <f>'[35]2.2'!$G$170</f>
        <v>901.31384748444066</v>
      </c>
      <c r="G29" s="29">
        <f>'[35]2.1'!$G$170</f>
        <v>983.96247658619063</v>
      </c>
      <c r="H29" s="127">
        <f>'[35]2'!$G$170</f>
        <v>1052.8597692796607</v>
      </c>
      <c r="I29" s="128"/>
      <c r="L29" s="68"/>
    </row>
    <row r="30" spans="1:12" ht="25.5">
      <c r="A30" s="54" t="s">
        <v>134</v>
      </c>
      <c r="B30" s="37" t="s">
        <v>135</v>
      </c>
      <c r="C30" s="70" t="s">
        <v>309</v>
      </c>
      <c r="D30" s="29">
        <f>'[6]Утв. тарифы на ЭЭ и ЭМ'!F13</f>
        <v>124602.05</v>
      </c>
      <c r="E30" s="29">
        <f>'[6]Утв. тарифы на ЭЭ и ЭМ'!G13</f>
        <v>130989.7</v>
      </c>
      <c r="F30" s="29">
        <f>'[7]Утв. тарифы на ЭЭ и ЭМ'!$F$13</f>
        <v>137771.67000000001</v>
      </c>
      <c r="G30" s="29">
        <f>'[7]Утв. тарифы на ЭЭ и ЭМ'!$G$13</f>
        <v>137771.67000000001</v>
      </c>
      <c r="H30" s="127">
        <f>'[35]0.1'!$K$21</f>
        <v>145182.80699928946</v>
      </c>
      <c r="I30" s="128"/>
      <c r="K30" s="84" t="b">
        <f>H30=[37]Свод!$E$104</f>
        <v>1</v>
      </c>
    </row>
    <row r="31" spans="1:12" ht="27.75" customHeight="1">
      <c r="A31" s="54" t="s">
        <v>136</v>
      </c>
      <c r="B31" s="37" t="s">
        <v>148</v>
      </c>
      <c r="C31" s="36" t="s">
        <v>306</v>
      </c>
      <c r="D31" s="44"/>
      <c r="E31" s="44"/>
      <c r="F31" s="44"/>
      <c r="G31" s="44"/>
      <c r="H31" s="44"/>
      <c r="I31" s="44"/>
      <c r="L31" s="68"/>
    </row>
    <row r="32" spans="1:12" ht="26.25" customHeight="1">
      <c r="A32" s="54" t="s">
        <v>137</v>
      </c>
      <c r="B32" s="46" t="s">
        <v>36</v>
      </c>
      <c r="C32" s="36" t="s">
        <v>306</v>
      </c>
      <c r="D32" s="29">
        <f>'ЧТЭЦ-1 ДМ_П5'!D32</f>
        <v>837.71</v>
      </c>
      <c r="E32" s="29">
        <f>'ЧТЭЦ-1 ДМ_П5'!E32</f>
        <v>946.4</v>
      </c>
      <c r="F32" s="29">
        <f>'ЧТЭЦ-1 ДМ_П5'!F32</f>
        <v>1001.73</v>
      </c>
      <c r="G32" s="29">
        <f>'ЧТЭЦ-1 ДМ_П5'!G32</f>
        <v>1001.73</v>
      </c>
      <c r="H32" s="127">
        <f>'ЧТЭЦ-1 НМ_П5'!H32</f>
        <v>1229.2776673397886</v>
      </c>
      <c r="I32" s="128">
        <f>'ЧТЭЦ-1 НМ_П5'!I32</f>
        <v>0</v>
      </c>
    </row>
    <row r="33" spans="1:9" ht="12.75" customHeight="1">
      <c r="A33" s="54" t="s">
        <v>138</v>
      </c>
      <c r="B33" s="46" t="s">
        <v>37</v>
      </c>
      <c r="C33" s="36" t="s">
        <v>306</v>
      </c>
      <c r="D33" s="44"/>
      <c r="E33" s="44"/>
      <c r="F33" s="44"/>
      <c r="G33" s="44"/>
      <c r="H33" s="44"/>
      <c r="I33" s="44"/>
    </row>
    <row r="34" spans="1:9" ht="12.75" customHeight="1">
      <c r="A34" s="54"/>
      <c r="B34" s="38" t="s">
        <v>38</v>
      </c>
      <c r="C34" s="36" t="s">
        <v>306</v>
      </c>
      <c r="D34" s="44"/>
      <c r="E34" s="44"/>
      <c r="F34" s="44"/>
      <c r="G34" s="44"/>
      <c r="H34" s="44"/>
      <c r="I34" s="44"/>
    </row>
    <row r="35" spans="1:9" ht="12.75" customHeight="1">
      <c r="A35" s="54"/>
      <c r="B35" s="38" t="s">
        <v>39</v>
      </c>
      <c r="C35" s="36" t="s">
        <v>306</v>
      </c>
      <c r="D35" s="44"/>
      <c r="E35" s="44"/>
      <c r="F35" s="44"/>
      <c r="G35" s="44"/>
      <c r="H35" s="44"/>
      <c r="I35" s="44"/>
    </row>
    <row r="36" spans="1:9" ht="12.75" customHeight="1">
      <c r="A36" s="54"/>
      <c r="B36" s="38" t="s">
        <v>40</v>
      </c>
      <c r="C36" s="36" t="s">
        <v>306</v>
      </c>
      <c r="D36" s="44"/>
      <c r="E36" s="44"/>
      <c r="F36" s="44"/>
      <c r="G36" s="44"/>
      <c r="H36" s="44"/>
      <c r="I36" s="44"/>
    </row>
    <row r="37" spans="1:9" ht="12.75" customHeight="1">
      <c r="A37" s="54"/>
      <c r="B37" s="38" t="s">
        <v>41</v>
      </c>
      <c r="C37" s="36" t="s">
        <v>306</v>
      </c>
      <c r="D37" s="44"/>
      <c r="E37" s="44"/>
      <c r="F37" s="44"/>
      <c r="G37" s="44"/>
      <c r="H37" s="44"/>
      <c r="I37" s="44"/>
    </row>
    <row r="38" spans="1:9" ht="12.75" customHeight="1">
      <c r="A38" s="54" t="s">
        <v>139</v>
      </c>
      <c r="B38" s="46" t="s">
        <v>42</v>
      </c>
      <c r="C38" s="36" t="s">
        <v>306</v>
      </c>
      <c r="D38" s="44"/>
      <c r="E38" s="44"/>
      <c r="F38" s="44"/>
      <c r="G38" s="44"/>
      <c r="H38" s="44"/>
      <c r="I38" s="44"/>
    </row>
    <row r="39" spans="1:9" ht="12.75" customHeight="1">
      <c r="A39" s="54" t="s">
        <v>140</v>
      </c>
      <c r="B39" s="37" t="s">
        <v>43</v>
      </c>
      <c r="C39" s="36" t="s">
        <v>26</v>
      </c>
      <c r="D39" s="44"/>
      <c r="E39" s="44"/>
      <c r="F39" s="44"/>
      <c r="G39" s="44"/>
      <c r="H39" s="44"/>
      <c r="I39" s="44"/>
    </row>
    <row r="40" spans="1:9" ht="25.5" customHeight="1">
      <c r="A40" s="54" t="s">
        <v>141</v>
      </c>
      <c r="B40" s="38" t="s">
        <v>44</v>
      </c>
      <c r="C40" s="54" t="s">
        <v>307</v>
      </c>
      <c r="D40" s="44"/>
      <c r="E40" s="44"/>
      <c r="F40" s="44"/>
      <c r="G40" s="44"/>
      <c r="H40" s="44"/>
      <c r="I40" s="44"/>
    </row>
    <row r="41" spans="1:9" ht="12.75" customHeight="1">
      <c r="A41" s="54" t="s">
        <v>142</v>
      </c>
      <c r="B41" s="46" t="s">
        <v>45</v>
      </c>
      <c r="C41" s="36" t="s">
        <v>306</v>
      </c>
      <c r="D41" s="44"/>
      <c r="E41" s="44"/>
      <c r="F41" s="44"/>
      <c r="G41" s="44"/>
      <c r="H41" s="44"/>
      <c r="I41" s="44"/>
    </row>
    <row r="42" spans="1:9" ht="25.5">
      <c r="A42" s="54" t="s">
        <v>143</v>
      </c>
      <c r="B42" s="37" t="s">
        <v>46</v>
      </c>
      <c r="C42" s="70" t="s">
        <v>310</v>
      </c>
      <c r="D42" s="44"/>
      <c r="E42" s="44"/>
      <c r="F42" s="44"/>
      <c r="G42" s="44"/>
      <c r="H42" s="44"/>
      <c r="I42" s="44"/>
    </row>
    <row r="43" spans="1:9" ht="25.5">
      <c r="A43" s="54"/>
      <c r="B43" s="38" t="s">
        <v>47</v>
      </c>
      <c r="C43" s="70" t="s">
        <v>310</v>
      </c>
      <c r="D43" s="29">
        <f>'ЧТЭЦ-1 ДМ_П5'!D43</f>
        <v>53.4</v>
      </c>
      <c r="E43" s="29">
        <f>'ЧТЭЦ-1 ДМ_П5'!E43</f>
        <v>53.4</v>
      </c>
      <c r="F43" s="29">
        <f>'ЧТЭЦ-1 ДМ_П5'!F43</f>
        <v>34.76</v>
      </c>
      <c r="G43" s="29">
        <f>'ЧТЭЦ-1 ДМ_П5'!G43</f>
        <v>34.76</v>
      </c>
      <c r="H43" s="127">
        <f>'ЧТЭЦ-1 НМ_П5'!H43</f>
        <v>81.342371112195664</v>
      </c>
      <c r="I43" s="131"/>
    </row>
    <row r="44" spans="1:9" ht="25.5">
      <c r="A44" s="54"/>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1" t="s">
        <v>152</v>
      </c>
      <c r="B49" s="121"/>
      <c r="C49" s="121"/>
      <c r="D49" s="121"/>
      <c r="E49" s="121"/>
      <c r="F49" s="121"/>
      <c r="G49" s="121"/>
      <c r="H49" s="121"/>
      <c r="I49" s="121"/>
    </row>
  </sheetData>
  <mergeCells count="18">
    <mergeCell ref="A49:I49"/>
    <mergeCell ref="H30:I30"/>
    <mergeCell ref="H28:I28"/>
    <mergeCell ref="H29:I29"/>
    <mergeCell ref="A46:I46"/>
    <mergeCell ref="A47:I47"/>
    <mergeCell ref="A48:I48"/>
    <mergeCell ref="H32:I32"/>
    <mergeCell ref="H43:I43"/>
    <mergeCell ref="C7:C9"/>
    <mergeCell ref="D7:E7"/>
    <mergeCell ref="F7:G7"/>
    <mergeCell ref="H7:I7"/>
    <mergeCell ref="H2:I2"/>
    <mergeCell ref="A4:I4"/>
    <mergeCell ref="A5:I5"/>
    <mergeCell ref="A7:A9"/>
    <mergeCell ref="B7:B9"/>
  </mergeCells>
  <conditionalFormatting sqref="K28">
    <cfRule type="containsText" dxfId="27" priority="3" operator="containsText" text="ложь">
      <formula>NOT(ISERROR(SEARCH("ложь",K28)))</formula>
    </cfRule>
    <cfRule type="containsText" dxfId="26" priority="4" operator="containsText" text="истина">
      <formula>NOT(ISERROR(SEARCH("истина",K28)))</formula>
    </cfRule>
  </conditionalFormatting>
  <conditionalFormatting sqref="K30">
    <cfRule type="containsText" dxfId="25" priority="1" operator="containsText" text="ложь">
      <formula>NOT(ISERROR(SEARCH("ложь",K30)))</formula>
    </cfRule>
    <cfRule type="containsText" dxfId="2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3" spans="1:6">
      <c r="B3" s="61"/>
    </row>
    <row r="4" spans="1:6">
      <c r="A4" s="123" t="s">
        <v>284</v>
      </c>
      <c r="B4" s="123"/>
      <c r="C4" s="123"/>
      <c r="D4" s="123"/>
      <c r="E4" s="123"/>
      <c r="F4" s="123"/>
    </row>
    <row r="5" spans="1:6">
      <c r="A5" s="123" t="str">
        <f>Титульный!$C$18</f>
        <v>Тюменская ТЭЦ-1 без ДПМ/НВ</v>
      </c>
      <c r="B5" s="123"/>
      <c r="C5" s="123"/>
      <c r="D5" s="123"/>
      <c r="E5" s="123"/>
      <c r="F5" s="123"/>
    </row>
    <row r="6" spans="1:6">
      <c r="A6" s="35"/>
      <c r="B6" s="35"/>
      <c r="C6" s="35"/>
      <c r="D6" s="35"/>
      <c r="E6" s="35"/>
      <c r="F6" s="35"/>
    </row>
    <row r="7" spans="1:6" s="8" customFormat="1" ht="38.25">
      <c r="A7" s="124" t="s">
        <v>0</v>
      </c>
      <c r="B7" s="124" t="s">
        <v>7</v>
      </c>
      <c r="C7" s="124" t="s">
        <v>8</v>
      </c>
      <c r="D7" s="30" t="s">
        <v>127</v>
      </c>
      <c r="E7" s="30" t="s">
        <v>128</v>
      </c>
      <c r="F7" s="30" t="s">
        <v>129</v>
      </c>
    </row>
    <row r="8" spans="1:6" s="8" customFormat="1">
      <c r="A8" s="124"/>
      <c r="B8" s="124"/>
      <c r="C8" s="124"/>
      <c r="D8" s="30">
        <f>Титульный!$B$5-2</f>
        <v>2022</v>
      </c>
      <c r="E8" s="30">
        <f>Титульный!$B$5-1</f>
        <v>2023</v>
      </c>
      <c r="F8" s="30">
        <f>Титульный!$B$5</f>
        <v>2024</v>
      </c>
    </row>
    <row r="9" spans="1:6" s="8" customFormat="1">
      <c r="A9" s="124"/>
      <c r="B9" s="124"/>
      <c r="C9" s="124"/>
      <c r="D9" s="30" t="s">
        <v>55</v>
      </c>
      <c r="E9" s="30" t="s">
        <v>55</v>
      </c>
      <c r="F9" s="3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[19]Год!$H$11</f>
        <v>472</v>
      </c>
      <c r="E139" s="29">
        <f>'[26]0.1'!$I$11</f>
        <v>472</v>
      </c>
      <c r="F139" s="29">
        <f>'[26]0.1'!$L$11</f>
        <v>472</v>
      </c>
    </row>
    <row r="140" spans="1:6" ht="38.25">
      <c r="A140" s="36" t="s">
        <v>67</v>
      </c>
      <c r="B140" s="37" t="s">
        <v>28</v>
      </c>
      <c r="C140" s="36" t="s">
        <v>29</v>
      </c>
      <c r="D140" s="29">
        <f>[19]Год!$H$12-[19]Год!$H$14</f>
        <v>445.07252010795332</v>
      </c>
      <c r="E140" s="29">
        <f>'[26]0.1'!$I$12</f>
        <v>445.63394166666666</v>
      </c>
      <c r="F140" s="29">
        <f>'[26]0.1'!$L$12</f>
        <v>445.67194065937463</v>
      </c>
    </row>
    <row r="141" spans="1:6">
      <c r="A141" s="36" t="s">
        <v>68</v>
      </c>
      <c r="B141" s="37" t="s">
        <v>69</v>
      </c>
      <c r="C141" s="36" t="s">
        <v>130</v>
      </c>
      <c r="D141" s="29">
        <f>'[4]ТТЭЦ-1 ДМ'!$E$7</f>
        <v>2676.8529999999996</v>
      </c>
      <c r="E141" s="29">
        <f>'[26]0.1'!$I$13</f>
        <v>3512.8228800000002</v>
      </c>
      <c r="F141" s="29">
        <f>'[26]0.1'!$L$13</f>
        <v>2698.8500000000004</v>
      </c>
    </row>
    <row r="142" spans="1:6">
      <c r="A142" s="36" t="s">
        <v>70</v>
      </c>
      <c r="B142" s="37" t="s">
        <v>71</v>
      </c>
      <c r="C142" s="36" t="s">
        <v>130</v>
      </c>
      <c r="D142" s="29">
        <f>'[4]ТТЭЦ-1 ДМ'!$E$22</f>
        <v>2453.6319999999973</v>
      </c>
      <c r="E142" s="29">
        <f>'[26]0.1'!$I$15</f>
        <v>3196.8712293100002</v>
      </c>
      <c r="F142" s="29">
        <f>'[26]0.1'!$L$15</f>
        <v>2467.8780000000006</v>
      </c>
    </row>
    <row r="143" spans="1:6">
      <c r="A143" s="36" t="s">
        <v>72</v>
      </c>
      <c r="B143" s="37" t="s">
        <v>73</v>
      </c>
      <c r="C143" s="36" t="s">
        <v>74</v>
      </c>
      <c r="D143" s="29">
        <f>'[4]ТТЭЦ-1 ДМ'!$E$23</f>
        <v>2045.4340000000002</v>
      </c>
      <c r="E143" s="29">
        <f>'[26]0.1'!$I$16</f>
        <v>2164.3108999999999</v>
      </c>
      <c r="F143" s="29">
        <f>'[26]0.1'!$L$16</f>
        <v>2055.6483429999998</v>
      </c>
    </row>
    <row r="144" spans="1:6">
      <c r="A144" s="36" t="s">
        <v>75</v>
      </c>
      <c r="B144" s="37" t="s">
        <v>76</v>
      </c>
      <c r="C144" s="36" t="s">
        <v>74</v>
      </c>
      <c r="D144" s="29">
        <f>'[4]ТТЭЦ-1 ДМ'!$E$29</f>
        <v>2040.27079</v>
      </c>
      <c r="E144" s="29">
        <f>'[26]0.1'!$I$17</f>
        <v>2158.6190999999999</v>
      </c>
      <c r="F144" s="29">
        <f>'[26]0.1'!$L$17</f>
        <v>2050.3823459999999</v>
      </c>
    </row>
    <row r="145" spans="1:8">
      <c r="A145" s="36" t="s">
        <v>77</v>
      </c>
      <c r="B145" s="37" t="s">
        <v>9</v>
      </c>
      <c r="C145" s="36" t="s">
        <v>78</v>
      </c>
      <c r="D145" s="40"/>
      <c r="E145" s="29">
        <f>'[26]0.1'!$I$43</f>
        <v>3724037.4023140054</v>
      </c>
      <c r="F145" s="29">
        <f>'[26]0.1'!$L$43</f>
        <v>3393007.9905483602</v>
      </c>
    </row>
    <row r="146" spans="1:8">
      <c r="A146" s="36"/>
      <c r="B146" s="37" t="s">
        <v>199</v>
      </c>
      <c r="C146" s="36"/>
      <c r="D146" s="40"/>
      <c r="E146" s="41"/>
      <c r="F146" s="41"/>
    </row>
    <row r="147" spans="1:8">
      <c r="A147" s="36" t="s">
        <v>79</v>
      </c>
      <c r="B147" s="38" t="s">
        <v>12</v>
      </c>
      <c r="C147" s="36" t="s">
        <v>78</v>
      </c>
      <c r="D147" s="40"/>
      <c r="E147" s="29">
        <f>'[26]0.1'!$G$43</f>
        <v>2502754.686171094</v>
      </c>
      <c r="F147" s="29">
        <f>'[26]0.1'!$J$43</f>
        <v>2077417.6343011626</v>
      </c>
    </row>
    <row r="148" spans="1:8">
      <c r="A148" s="36" t="s">
        <v>80</v>
      </c>
      <c r="B148" s="38" t="s">
        <v>13</v>
      </c>
      <c r="C148" s="36" t="s">
        <v>78</v>
      </c>
      <c r="D148" s="40"/>
      <c r="E148" s="29">
        <f>'[26]0.1'!$H$43</f>
        <v>1221282.7161429115</v>
      </c>
      <c r="F148" s="29">
        <f>'[26]0.1'!$K$43</f>
        <v>1315590.3562471976</v>
      </c>
    </row>
    <row r="149" spans="1:8" ht="25.5">
      <c r="A149" s="36" t="s">
        <v>81</v>
      </c>
      <c r="B149" s="38" t="s">
        <v>14</v>
      </c>
      <c r="C149" s="36" t="s">
        <v>78</v>
      </c>
      <c r="D149" s="41"/>
      <c r="E149" s="41"/>
      <c r="F149" s="41"/>
    </row>
    <row r="150" spans="1:8">
      <c r="A150" s="36" t="s">
        <v>82</v>
      </c>
      <c r="B150" s="37" t="s">
        <v>83</v>
      </c>
      <c r="C150" s="36" t="s">
        <v>78</v>
      </c>
      <c r="D150" s="29">
        <f>'[4]ТТЭЦ-1 ДМ'!$E$620</f>
        <v>3356381.71337</v>
      </c>
      <c r="E150" s="29">
        <f>'[26]0.1'!$I$31</f>
        <v>3631736.1657859688</v>
      </c>
      <c r="F150" s="29">
        <f>'[26]0.1'!$L$31</f>
        <v>3230644.010035953</v>
      </c>
      <c r="G150" s="47"/>
      <c r="H150" s="47"/>
    </row>
    <row r="151" spans="1:8">
      <c r="A151" s="36"/>
      <c r="B151" s="37" t="s">
        <v>199</v>
      </c>
      <c r="C151" s="36"/>
      <c r="D151" s="40"/>
      <c r="E151" s="41"/>
      <c r="F151" s="41"/>
    </row>
    <row r="152" spans="1:8">
      <c r="A152" s="36" t="s">
        <v>84</v>
      </c>
      <c r="B152" s="38" t="s">
        <v>85</v>
      </c>
      <c r="C152" s="36" t="s">
        <v>78</v>
      </c>
      <c r="D152" s="29">
        <f>'[4]ТТЭЦ-1 ДМ'!$E$636</f>
        <v>2198251.0210899999</v>
      </c>
      <c r="E152" s="29">
        <f>'[26]0.1'!$I$32</f>
        <v>2473340.1406113105</v>
      </c>
      <c r="F152" s="29">
        <f>'[26]0.1'!$L$32</f>
        <v>2053390.4506853814</v>
      </c>
      <c r="G152" s="47"/>
      <c r="H152" s="47"/>
    </row>
    <row r="153" spans="1:8" ht="25.5">
      <c r="A153" s="36"/>
      <c r="B153" s="38" t="s">
        <v>86</v>
      </c>
      <c r="C153" s="36" t="s">
        <v>30</v>
      </c>
      <c r="D153" s="29">
        <f>'[4]ТТЭЦ-1 ДМ'!$E$32</f>
        <v>267.56105315481648</v>
      </c>
      <c r="E153" s="29">
        <f>'[26]4'!$L$24</f>
        <v>242</v>
      </c>
      <c r="F153" s="29">
        <f>'[26]4'!$M$24</f>
        <v>242</v>
      </c>
      <c r="G153" s="47"/>
      <c r="H153" s="47"/>
    </row>
    <row r="154" spans="1:8">
      <c r="A154" s="36" t="s">
        <v>87</v>
      </c>
      <c r="B154" s="38" t="s">
        <v>88</v>
      </c>
      <c r="C154" s="36" t="s">
        <v>78</v>
      </c>
      <c r="D154" s="29">
        <f>'[4]ТТЭЦ-1 ДМ'!$E$652</f>
        <v>1158130.6922799998</v>
      </c>
      <c r="E154" s="29">
        <f>'[26]0.1'!$I$33</f>
        <v>1158396.0251746583</v>
      </c>
      <c r="F154" s="29">
        <f>'[26]0.1'!$L$33</f>
        <v>1177253.5593505716</v>
      </c>
    </row>
    <row r="155" spans="1:8">
      <c r="A155" s="36"/>
      <c r="B155" s="38" t="s">
        <v>89</v>
      </c>
      <c r="C155" s="36" t="s">
        <v>90</v>
      </c>
      <c r="D155" s="29">
        <f>'[4]ТТЭЦ-1 ДМ'!$E$36</f>
        <v>169.0594758862911</v>
      </c>
      <c r="E155" s="29">
        <f>'[26]4'!$L$28</f>
        <v>168</v>
      </c>
      <c r="F155" s="29">
        <f>'[26]4'!$M$28</f>
        <v>168</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30" t="s">
        <v>99</v>
      </c>
      <c r="D160" s="41"/>
      <c r="E160" s="41"/>
      <c r="F160" s="41"/>
    </row>
    <row r="161" spans="1:6" ht="25.5">
      <c r="A161" s="36" t="s">
        <v>100</v>
      </c>
      <c r="B161" s="38" t="s">
        <v>101</v>
      </c>
      <c r="C161" s="36" t="s">
        <v>26</v>
      </c>
      <c r="D161" s="41"/>
      <c r="E161" s="41"/>
      <c r="F161" s="41"/>
    </row>
    <row r="162" spans="1:6">
      <c r="A162" s="36" t="s">
        <v>102</v>
      </c>
      <c r="B162" s="9" t="s">
        <v>103</v>
      </c>
      <c r="C162" s="36" t="s">
        <v>78</v>
      </c>
      <c r="D162" s="29">
        <f>('[5]2100'!$D$12-'[5]2100'!$S$12-'[5]2100'!$AG$12-'[5]2100'!$BH$12)/1000</f>
        <v>5489975.5816800008</v>
      </c>
      <c r="E162" s="41"/>
      <c r="F162" s="41"/>
    </row>
    <row r="163" spans="1:6">
      <c r="A163" s="36"/>
      <c r="B163" s="37" t="s">
        <v>199</v>
      </c>
      <c r="C163" s="36"/>
      <c r="D163" s="40"/>
      <c r="E163" s="41"/>
      <c r="F163" s="41"/>
    </row>
    <row r="164" spans="1:6">
      <c r="A164" s="36" t="s">
        <v>104</v>
      </c>
      <c r="B164" s="38" t="s">
        <v>16</v>
      </c>
      <c r="C164" s="36" t="s">
        <v>78</v>
      </c>
      <c r="D164" s="29">
        <f>'[5]2100'!$N$12/1000</f>
        <v>2623719.86754</v>
      </c>
      <c r="E164" s="41"/>
      <c r="F164" s="41"/>
    </row>
    <row r="165" spans="1:6">
      <c r="A165" s="36" t="s">
        <v>105</v>
      </c>
      <c r="B165" s="38" t="s">
        <v>17</v>
      </c>
      <c r="C165" s="36" t="s">
        <v>78</v>
      </c>
      <c r="D165" s="29">
        <f>'[5]2100'!$X$12/1000</f>
        <v>1164955.8058199999</v>
      </c>
      <c r="E165" s="41"/>
      <c r="F165" s="41"/>
    </row>
    <row r="166" spans="1:6" ht="25.5">
      <c r="A166" s="36" t="s">
        <v>106</v>
      </c>
      <c r="B166" s="38" t="s">
        <v>18</v>
      </c>
      <c r="C166" s="36" t="s">
        <v>78</v>
      </c>
      <c r="D166" s="29">
        <f>('[5]2100'!$AY$12+'[5]2100'!$BQ$12)/1000</f>
        <v>1625975.7352299998</v>
      </c>
      <c r="E166" s="41"/>
      <c r="F166" s="41"/>
    </row>
    <row r="167" spans="1:6">
      <c r="A167" s="36" t="s">
        <v>149</v>
      </c>
      <c r="B167" s="38" t="s">
        <v>150</v>
      </c>
      <c r="C167" s="36" t="s">
        <v>78</v>
      </c>
      <c r="D167" s="29">
        <f>('[5]2100'!$CI$12+'[5]2100'!$DA$12+'[5]2100'!$DK$12+'[5]2100'!$DM$12+'[5]2100'!$DO$12+'[5]2100'!$DP$12)/1000</f>
        <v>75324.173089999982</v>
      </c>
      <c r="E167" s="41"/>
      <c r="F167" s="41"/>
    </row>
    <row r="168" spans="1:6">
      <c r="A168" s="36" t="s">
        <v>107</v>
      </c>
      <c r="B168" s="9" t="s">
        <v>108</v>
      </c>
      <c r="C168" s="36" t="s">
        <v>78</v>
      </c>
      <c r="D168" s="41"/>
      <c r="E168" s="41"/>
      <c r="F168" s="41"/>
    </row>
    <row r="169" spans="1:6">
      <c r="A169" s="36"/>
      <c r="B169" s="37" t="s">
        <v>199</v>
      </c>
      <c r="C169" s="36"/>
      <c r="D169" s="41"/>
      <c r="E169" s="41"/>
      <c r="F169" s="41"/>
    </row>
    <row r="170" spans="1:6">
      <c r="A170" s="36" t="s">
        <v>109</v>
      </c>
      <c r="B170" s="38" t="s">
        <v>19</v>
      </c>
      <c r="C170" s="36" t="s">
        <v>78</v>
      </c>
      <c r="D170" s="41"/>
      <c r="E170" s="41"/>
      <c r="F170" s="41"/>
    </row>
    <row r="171" spans="1:6">
      <c r="A171" s="36" t="s">
        <v>110</v>
      </c>
      <c r="B171" s="38" t="s">
        <v>33</v>
      </c>
      <c r="C171" s="36" t="s">
        <v>78</v>
      </c>
      <c r="D171" s="41"/>
      <c r="E171" s="41"/>
      <c r="F171" s="41"/>
    </row>
    <row r="172" spans="1:6">
      <c r="A172" s="36" t="s">
        <v>111</v>
      </c>
      <c r="B172" s="9" t="s">
        <v>112</v>
      </c>
      <c r="C172" s="36" t="s">
        <v>78</v>
      </c>
      <c r="D172" s="41"/>
      <c r="E172" s="41"/>
      <c r="F172" s="41"/>
    </row>
    <row r="173" spans="1:6">
      <c r="A173" s="36"/>
      <c r="B173" s="37" t="s">
        <v>199</v>
      </c>
      <c r="C173" s="36"/>
      <c r="D173" s="41"/>
      <c r="E173" s="41"/>
      <c r="F173" s="41"/>
    </row>
    <row r="174" spans="1:6">
      <c r="A174" s="36" t="s">
        <v>113</v>
      </c>
      <c r="B174" s="38" t="s">
        <v>16</v>
      </c>
      <c r="C174" s="36" t="s">
        <v>78</v>
      </c>
      <c r="D174" s="41"/>
      <c r="E174" s="41"/>
      <c r="F174" s="41"/>
    </row>
    <row r="175" spans="1:6">
      <c r="A175" s="36" t="s">
        <v>114</v>
      </c>
      <c r="B175" s="38" t="s">
        <v>17</v>
      </c>
      <c r="C175" s="36" t="s">
        <v>78</v>
      </c>
      <c r="D175" s="41"/>
      <c r="E175" s="41"/>
      <c r="F175" s="41"/>
    </row>
    <row r="176" spans="1:6"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1"/>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2.75" customHeight="1">
      <c r="A184" s="36" t="s">
        <v>124</v>
      </c>
      <c r="B184" s="9" t="s">
        <v>11</v>
      </c>
      <c r="C184" s="36" t="s">
        <v>26</v>
      </c>
      <c r="D184" s="118" t="s">
        <v>333</v>
      </c>
      <c r="E184" s="119"/>
      <c r="F184" s="92" t="s">
        <v>332</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Титульный!$C$18</f>
        <v>Тюменская ТЭЦ-1 без ДПМ/НВ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2"/>
    </row>
    <row r="8" spans="1:11" s="3" customFormat="1">
      <c r="A8" s="126"/>
      <c r="B8" s="126"/>
      <c r="C8" s="126"/>
      <c r="D8" s="42">
        <f>Титульный!$B$5-2</f>
        <v>2022</v>
      </c>
      <c r="E8" s="43" t="s">
        <v>55</v>
      </c>
      <c r="F8" s="42">
        <f>Титульный!$B$5-1</f>
        <v>2023</v>
      </c>
      <c r="G8" s="43" t="s">
        <v>55</v>
      </c>
      <c r="H8" s="42">
        <f>Титульный!$B$5</f>
        <v>2024</v>
      </c>
      <c r="I8" s="43" t="s">
        <v>55</v>
      </c>
      <c r="K8" s="2"/>
    </row>
    <row r="9" spans="1:11" s="3" customFormat="1">
      <c r="A9" s="126"/>
      <c r="B9" s="126"/>
      <c r="C9" s="126"/>
      <c r="D9" s="10" t="s">
        <v>227</v>
      </c>
      <c r="E9" s="10" t="s">
        <v>228</v>
      </c>
      <c r="F9" s="10" t="s">
        <v>227</v>
      </c>
      <c r="G9" s="10" t="s">
        <v>228</v>
      </c>
      <c r="H9" s="10" t="s">
        <v>227</v>
      </c>
      <c r="I9" s="10"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30" t="s">
        <v>132</v>
      </c>
      <c r="B28" s="37" t="s">
        <v>133</v>
      </c>
      <c r="C28" s="70" t="s">
        <v>308</v>
      </c>
      <c r="D28" s="29">
        <f>'[6]Утв. тарифы на ЭЭ и ЭМ'!D14</f>
        <v>649.96</v>
      </c>
      <c r="E28" s="29">
        <f>'[6]Утв. тарифы на ЭЭ и ЭМ'!E14</f>
        <v>716.75</v>
      </c>
      <c r="F28" s="29">
        <f>'[7]Утв. тарифы на ЭЭ и ЭМ'!$D$14</f>
        <v>782.88</v>
      </c>
      <c r="G28" s="29">
        <f>'[7]Утв. тарифы на ЭЭ и ЭМ'!$E$14</f>
        <v>782.88</v>
      </c>
      <c r="H28" s="127">
        <f>'[26]0.1'!$L$20</f>
        <v>841.78295454684633</v>
      </c>
      <c r="I28" s="128"/>
      <c r="K28" s="84" t="b">
        <f>ROUND([37]Свод!$D$118,1)=ROUND(H28,1)</f>
        <v>1</v>
      </c>
    </row>
    <row r="29" spans="1:11" ht="12.75" customHeight="1">
      <c r="A29" s="30"/>
      <c r="B29" s="45" t="s">
        <v>145</v>
      </c>
      <c r="C29" s="70" t="s">
        <v>308</v>
      </c>
      <c r="D29" s="29">
        <f>('[4]ТТЭЦ-1 ДМ'!$F$636+'[4]ТТЭЦ-1 ДМ'!$G$636+'[4]ТТЭЦ-1 ДМ'!$H$636+'[4]ТТЭЦ-1 ДМ'!$J$636+'[4]ТТЭЦ-1 ДМ'!$K$636+'[4]ТТЭЦ-1 ДМ'!$L$636)/('[4]ТТЭЦ-1 ДМ'!$F$22+'[4]ТТЭЦ-1 ДМ'!$G$22+'[4]ТТЭЦ-1 ДМ'!$H$22+'[4]ТТЭЦ-1 ДМ'!$J$22+'[4]ТТЭЦ-1 ДМ'!$K$22+'[4]ТТЭЦ-1 ДМ'!$L$22)</f>
        <v>841.11026605798213</v>
      </c>
      <c r="E29" s="29">
        <f>('[4]ТТЭЦ-1 ДМ'!$N$636+'[4]ТТЭЦ-1 ДМ'!$O$636+'[4]ТТЭЦ-1 ДМ'!$P$636+'[4]ТТЭЦ-1 ДМ'!$R$636+'[4]ТТЭЦ-1 ДМ'!$S$636+'[4]ТТЭЦ-1 ДМ'!$T$636)/('[4]ТТЭЦ-1 ДМ'!$N$22+'[4]ТТЭЦ-1 ДМ'!$O$22+'[4]ТТЭЦ-1 ДМ'!$P$22+'[4]ТТЭЦ-1 ДМ'!$R$22+'[4]ТТЭЦ-1 ДМ'!$S$22+'[4]ТТЭЦ-1 ДМ'!$T$22)</f>
        <v>962.28685034133764</v>
      </c>
      <c r="F29" s="29">
        <f>'[26]2.2'!$G$170</f>
        <v>708.14545278936157</v>
      </c>
      <c r="G29" s="29">
        <f>'[26]2.1'!$G$170</f>
        <v>773.67524782821681</v>
      </c>
      <c r="H29" s="127">
        <f>'[26]2'!$G$170</f>
        <v>832.04698558250482</v>
      </c>
      <c r="I29" s="128"/>
    </row>
    <row r="30" spans="1:11" ht="25.5">
      <c r="A30" s="30" t="s">
        <v>134</v>
      </c>
      <c r="B30" s="37" t="s">
        <v>135</v>
      </c>
      <c r="C30" s="70" t="s">
        <v>309</v>
      </c>
      <c r="D30" s="29">
        <f>'[6]Утв. тарифы на ЭЭ и ЭМ'!F14</f>
        <v>208881.16</v>
      </c>
      <c r="E30" s="29">
        <f>'[6]Утв. тарифы на ЭЭ и ЭМ'!G14</f>
        <v>217888.44</v>
      </c>
      <c r="F30" s="29">
        <f>'[7]Утв. тарифы на ЭЭ и ЭМ'!$F$14</f>
        <v>228379.28</v>
      </c>
      <c r="G30" s="29">
        <f>'[7]Утв. тарифы на ЭЭ и ЭМ'!$G$14</f>
        <v>228379.28</v>
      </c>
      <c r="H30" s="127">
        <f>'[26]0.1'!$L$21</f>
        <v>245993.78979314785</v>
      </c>
      <c r="I30" s="128"/>
      <c r="K30" s="84" t="b">
        <f>ROUND([37]Свод!$E$118,1)=ROUND(H30,1)</f>
        <v>1</v>
      </c>
    </row>
    <row r="31" spans="1:11" ht="27.75" customHeight="1">
      <c r="A31" s="30" t="s">
        <v>136</v>
      </c>
      <c r="B31" s="37" t="s">
        <v>148</v>
      </c>
      <c r="C31" s="36" t="s">
        <v>306</v>
      </c>
      <c r="D31" s="44"/>
      <c r="E31" s="44"/>
      <c r="F31" s="44"/>
      <c r="G31" s="44"/>
      <c r="H31" s="44"/>
      <c r="I31" s="44"/>
    </row>
    <row r="32" spans="1:11" ht="26.25" customHeight="1">
      <c r="A32" s="30" t="s">
        <v>137</v>
      </c>
      <c r="B32" s="46" t="s">
        <v>36</v>
      </c>
      <c r="C32" s="36" t="s">
        <v>306</v>
      </c>
      <c r="D32" s="29">
        <f>'[8]Утв. тарифы на ТЭ и ТН'!$X$9</f>
        <v>663.9</v>
      </c>
      <c r="E32" s="29">
        <f>'[8]Утв. тарифы на ТЭ и ТН'!$Y$9</f>
        <v>703.31</v>
      </c>
      <c r="F32" s="29">
        <f>'[8]Утв. тарифы на ТЭ и ТН'!$AA$9</f>
        <v>748.66</v>
      </c>
      <c r="G32" s="29">
        <f>'[8]Утв. тарифы на ТЭ и ТН'!$AB$9</f>
        <v>748.66</v>
      </c>
      <c r="H32" s="127">
        <f>'[11]6.1. ТО'!$I$12</f>
        <v>830.36551394038156</v>
      </c>
      <c r="I32" s="131"/>
    </row>
    <row r="33" spans="1:9" ht="12.75" customHeight="1">
      <c r="A33" s="30" t="s">
        <v>138</v>
      </c>
      <c r="B33" s="46" t="s">
        <v>37</v>
      </c>
      <c r="C33" s="36" t="s">
        <v>306</v>
      </c>
      <c r="D33" s="44"/>
      <c r="E33" s="44"/>
      <c r="F33" s="44"/>
      <c r="G33" s="44"/>
      <c r="H33" s="44"/>
      <c r="I33" s="44"/>
    </row>
    <row r="34" spans="1:9" ht="12.75" customHeight="1">
      <c r="A34" s="30"/>
      <c r="B34" s="38" t="s">
        <v>38</v>
      </c>
      <c r="C34" s="36" t="s">
        <v>306</v>
      </c>
      <c r="D34" s="44"/>
      <c r="E34" s="44"/>
      <c r="F34" s="44"/>
      <c r="G34" s="44"/>
      <c r="H34" s="44"/>
      <c r="I34" s="44"/>
    </row>
    <row r="35" spans="1:9" ht="12.75" customHeight="1">
      <c r="A35" s="30"/>
      <c r="B35" s="38" t="s">
        <v>39</v>
      </c>
      <c r="C35" s="36" t="s">
        <v>306</v>
      </c>
      <c r="D35" s="44"/>
      <c r="E35" s="44"/>
      <c r="F35" s="44"/>
      <c r="G35" s="44"/>
      <c r="H35" s="44"/>
      <c r="I35" s="44"/>
    </row>
    <row r="36" spans="1:9" ht="12.75" customHeight="1">
      <c r="A36" s="30"/>
      <c r="B36" s="38" t="s">
        <v>40</v>
      </c>
      <c r="C36" s="36" t="s">
        <v>306</v>
      </c>
      <c r="D36" s="44"/>
      <c r="E36" s="44"/>
      <c r="F36" s="44"/>
      <c r="G36" s="44"/>
      <c r="H36" s="44"/>
      <c r="I36" s="44"/>
    </row>
    <row r="37" spans="1:9" ht="12.75" customHeight="1">
      <c r="A37" s="30"/>
      <c r="B37" s="38" t="s">
        <v>41</v>
      </c>
      <c r="C37" s="36" t="s">
        <v>306</v>
      </c>
      <c r="D37" s="44"/>
      <c r="E37" s="44"/>
      <c r="F37" s="44"/>
      <c r="G37" s="44"/>
      <c r="H37" s="44"/>
      <c r="I37" s="44"/>
    </row>
    <row r="38" spans="1:9" ht="12.75" customHeight="1">
      <c r="A38" s="30" t="s">
        <v>139</v>
      </c>
      <c r="B38" s="46" t="s">
        <v>42</v>
      </c>
      <c r="C38" s="36" t="s">
        <v>306</v>
      </c>
      <c r="D38" s="44"/>
      <c r="E38" s="44"/>
      <c r="F38" s="44"/>
      <c r="G38" s="44"/>
      <c r="H38" s="44"/>
      <c r="I38" s="44"/>
    </row>
    <row r="39" spans="1:9" ht="12.75" customHeight="1">
      <c r="A39" s="30" t="s">
        <v>140</v>
      </c>
      <c r="B39" s="37" t="s">
        <v>43</v>
      </c>
      <c r="C39" s="36" t="s">
        <v>26</v>
      </c>
      <c r="D39" s="44"/>
      <c r="E39" s="44"/>
      <c r="F39" s="44"/>
      <c r="G39" s="44"/>
      <c r="H39" s="44"/>
      <c r="I39" s="44"/>
    </row>
    <row r="40" spans="1:9" ht="25.5" customHeight="1">
      <c r="A40" s="30" t="s">
        <v>141</v>
      </c>
      <c r="B40" s="38" t="s">
        <v>44</v>
      </c>
      <c r="C40" s="30" t="s">
        <v>307</v>
      </c>
      <c r="D40" s="44"/>
      <c r="E40" s="44"/>
      <c r="F40" s="44"/>
      <c r="G40" s="44"/>
      <c r="H40" s="44"/>
      <c r="I40" s="44"/>
    </row>
    <row r="41" spans="1:9" ht="12.75" customHeight="1">
      <c r="A41" s="30" t="s">
        <v>142</v>
      </c>
      <c r="B41" s="46" t="s">
        <v>45</v>
      </c>
      <c r="C41" s="36" t="s">
        <v>306</v>
      </c>
      <c r="D41" s="44"/>
      <c r="E41" s="44"/>
      <c r="F41" s="44"/>
      <c r="G41" s="44"/>
      <c r="H41" s="44"/>
      <c r="I41" s="44"/>
    </row>
    <row r="42" spans="1:9" ht="25.5">
      <c r="A42" s="30" t="s">
        <v>143</v>
      </c>
      <c r="B42" s="37" t="s">
        <v>46</v>
      </c>
      <c r="C42" s="70" t="s">
        <v>310</v>
      </c>
      <c r="D42" s="44"/>
      <c r="E42" s="44"/>
      <c r="F42" s="44"/>
      <c r="G42" s="44"/>
      <c r="H42" s="44"/>
      <c r="I42" s="44"/>
    </row>
    <row r="43" spans="1:9" ht="25.5">
      <c r="A43" s="30"/>
      <c r="B43" s="38" t="s">
        <v>47</v>
      </c>
      <c r="C43" s="70" t="s">
        <v>310</v>
      </c>
      <c r="D43" s="29">
        <f>'[8]Утв. тарифы на ТЭ и ТН'!$X$27</f>
        <v>22.33</v>
      </c>
      <c r="E43" s="29">
        <f>'[8]Утв. тарифы на ТЭ и ТН'!$Y$27</f>
        <v>23.25</v>
      </c>
      <c r="F43" s="29">
        <f>'[8]Утв. тарифы на ТЭ и ТН'!$AA$27</f>
        <v>26.72</v>
      </c>
      <c r="G43" s="29">
        <f>'[8]Утв. тарифы на ТЭ и ТН'!$AB$27</f>
        <v>26.72</v>
      </c>
      <c r="H43" s="127">
        <f>'[11]6.1 ТН_Тюмень_всего'!$E$13</f>
        <v>50.400611120668223</v>
      </c>
      <c r="I43" s="131"/>
    </row>
    <row r="44" spans="1:9" ht="25.5">
      <c r="A44" s="3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153</v>
      </c>
      <c r="B49" s="122"/>
      <c r="C49" s="122"/>
      <c r="D49" s="122"/>
      <c r="E49" s="122"/>
      <c r="F49" s="122"/>
      <c r="G49" s="122"/>
      <c r="H49" s="122"/>
      <c r="I49" s="122"/>
    </row>
  </sheetData>
  <mergeCells count="18">
    <mergeCell ref="A49:I49"/>
    <mergeCell ref="H28:I28"/>
    <mergeCell ref="H29:I29"/>
    <mergeCell ref="H30:I30"/>
    <mergeCell ref="H32:I32"/>
    <mergeCell ref="H43:I43"/>
    <mergeCell ref="A46:I46"/>
    <mergeCell ref="A47:I47"/>
    <mergeCell ref="A48:I48"/>
    <mergeCell ref="C7:C9"/>
    <mergeCell ref="D7:E7"/>
    <mergeCell ref="F7:G7"/>
    <mergeCell ref="H7:I7"/>
    <mergeCell ref="H2:I2"/>
    <mergeCell ref="A4:I4"/>
    <mergeCell ref="A5:I5"/>
    <mergeCell ref="A7:A9"/>
    <mergeCell ref="B7:B9"/>
  </mergeCells>
  <conditionalFormatting sqref="K28">
    <cfRule type="containsText" dxfId="23" priority="3" operator="containsText" text="ложь">
      <formula>NOT(ISERROR(SEARCH("ложь",K28)))</formula>
    </cfRule>
    <cfRule type="containsText" dxfId="22" priority="4" operator="containsText" text="истина">
      <formula>NOT(ISERROR(SEARCH("истина",K28)))</formula>
    </cfRule>
  </conditionalFormatting>
  <conditionalFormatting sqref="K30">
    <cfRule type="containsText" dxfId="21" priority="1" operator="containsText" text="ложь">
      <formula>NOT(ISERROR(SEARCH("ложь",K30)))</formula>
    </cfRule>
    <cfRule type="containsText" dxfId="2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F184" sqref="F184"/>
      <selection pane="topRight" activeCell="F184" sqref="F184"/>
      <selection pane="bottomLeft" activeCell="F184" sqref="F184"/>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3" spans="1:6">
      <c r="B3" s="61"/>
    </row>
    <row r="4" spans="1:6">
      <c r="A4" s="123" t="s">
        <v>284</v>
      </c>
      <c r="B4" s="123"/>
      <c r="C4" s="123"/>
      <c r="D4" s="123"/>
      <c r="E4" s="123"/>
      <c r="F4" s="123"/>
    </row>
    <row r="5" spans="1:6">
      <c r="A5" s="123" t="str">
        <f>Титульный!$C$19</f>
        <v>Тюменская ТЭЦ-1 (БЛ 2) НВ</v>
      </c>
      <c r="B5" s="123"/>
      <c r="C5" s="123"/>
      <c r="D5" s="123"/>
      <c r="E5" s="123"/>
      <c r="F5" s="123"/>
    </row>
    <row r="6" spans="1:6">
      <c r="A6" s="35"/>
      <c r="B6" s="35"/>
      <c r="C6" s="35"/>
      <c r="D6" s="35"/>
      <c r="E6" s="35"/>
      <c r="F6" s="35"/>
    </row>
    <row r="7" spans="1:6" s="8" customFormat="1" ht="38.25">
      <c r="A7" s="124" t="s">
        <v>0</v>
      </c>
      <c r="B7" s="124" t="s">
        <v>7</v>
      </c>
      <c r="C7" s="124" t="s">
        <v>8</v>
      </c>
      <c r="D7" s="30" t="s">
        <v>127</v>
      </c>
      <c r="E7" s="30" t="s">
        <v>128</v>
      </c>
      <c r="F7" s="30" t="s">
        <v>129</v>
      </c>
    </row>
    <row r="8" spans="1:6" s="8" customFormat="1">
      <c r="A8" s="124"/>
      <c r="B8" s="124"/>
      <c r="C8" s="124"/>
      <c r="D8" s="30">
        <f>Титульный!$B$5-2</f>
        <v>2022</v>
      </c>
      <c r="E8" s="30">
        <f>Титульный!$B$5-1</f>
        <v>2023</v>
      </c>
      <c r="F8" s="30">
        <f>Титульный!$B$5</f>
        <v>2024</v>
      </c>
    </row>
    <row r="9" spans="1:6" s="8" customFormat="1">
      <c r="A9" s="124"/>
      <c r="B9" s="124"/>
      <c r="C9" s="124"/>
      <c r="D9" s="30" t="s">
        <v>55</v>
      </c>
      <c r="E9" s="30" t="s">
        <v>55</v>
      </c>
      <c r="F9" s="3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[20]Год!$H$11</f>
        <v>209.69999999999996</v>
      </c>
      <c r="E139" s="29">
        <f>'[30]0.1'!$I$11</f>
        <v>209.69999999999996</v>
      </c>
      <c r="F139" s="29">
        <f>'[30]0.1'!$L$11</f>
        <v>209.69999999999996</v>
      </c>
    </row>
    <row r="140" spans="1:6" ht="38.25">
      <c r="A140" s="36" t="s">
        <v>67</v>
      </c>
      <c r="B140" s="37" t="s">
        <v>28</v>
      </c>
      <c r="C140" s="36" t="s">
        <v>29</v>
      </c>
      <c r="D140" s="29">
        <f>[20]Год!$H$12-[20]Год!$H$14</f>
        <v>196.77774159439537</v>
      </c>
      <c r="E140" s="29">
        <f>'[30]0.1'!$I$12</f>
        <v>199.89928333333333</v>
      </c>
      <c r="F140" s="29">
        <f>'[30]0.1'!$L$12</f>
        <v>198.44021198965925</v>
      </c>
    </row>
    <row r="141" spans="1:6">
      <c r="A141" s="36" t="s">
        <v>68</v>
      </c>
      <c r="B141" s="37" t="s">
        <v>69</v>
      </c>
      <c r="C141" s="36" t="s">
        <v>130</v>
      </c>
      <c r="D141" s="29">
        <f>'[4]ТТЭЦ-1 НМ'!$E$7</f>
        <v>1413.2600000000002</v>
      </c>
      <c r="E141" s="29">
        <f>'[30]0.1'!$I$13</f>
        <v>1711.15</v>
      </c>
      <c r="F141" s="29">
        <f>'[30]0.1'!$L$13</f>
        <v>1460.3209999999999</v>
      </c>
    </row>
    <row r="142" spans="1:6">
      <c r="A142" s="36" t="s">
        <v>70</v>
      </c>
      <c r="B142" s="37" t="s">
        <v>71</v>
      </c>
      <c r="C142" s="36" t="s">
        <v>130</v>
      </c>
      <c r="D142" s="29">
        <f>'[4]ТТЭЦ-1 НМ'!$E$22</f>
        <v>1314.9800000000002</v>
      </c>
      <c r="E142" s="29">
        <f>'[30]0.1'!$I$15</f>
        <v>1625.3400000000001</v>
      </c>
      <c r="F142" s="29">
        <f>'[30]0.1'!$L$15</f>
        <v>1361.4519999999998</v>
      </c>
    </row>
    <row r="143" spans="1:6">
      <c r="A143" s="36" t="s">
        <v>72</v>
      </c>
      <c r="B143" s="37" t="s">
        <v>73</v>
      </c>
      <c r="C143" s="36" t="s">
        <v>74</v>
      </c>
      <c r="D143" s="29">
        <f>'[4]ТТЭЦ-1 НМ'!$E$23</f>
        <v>786.27300000000002</v>
      </c>
      <c r="E143" s="29">
        <f>'[30]0.1'!$I$16</f>
        <v>700.47919999999999</v>
      </c>
      <c r="F143" s="29">
        <f>'[30]0.1'!$L$16</f>
        <v>708.827</v>
      </c>
    </row>
    <row r="144" spans="1:6">
      <c r="A144" s="36" t="s">
        <v>75</v>
      </c>
      <c r="B144" s="37" t="s">
        <v>76</v>
      </c>
      <c r="C144" s="36" t="s">
        <v>74</v>
      </c>
      <c r="D144" s="29">
        <f>'[4]ТТЭЦ-1 НМ'!$E$29</f>
        <v>786.27300000000002</v>
      </c>
      <c r="E144" s="29">
        <f>'[30]0.1'!$I$17</f>
        <v>700.47919999999999</v>
      </c>
      <c r="F144" s="29">
        <f>'[30]0.1'!$L$17</f>
        <v>708.827</v>
      </c>
    </row>
    <row r="145" spans="1:8">
      <c r="A145" s="36" t="s">
        <v>77</v>
      </c>
      <c r="B145" s="37" t="s">
        <v>9</v>
      </c>
      <c r="C145" s="36" t="s">
        <v>78</v>
      </c>
      <c r="D145" s="40"/>
      <c r="E145" s="29">
        <f>'[30]0.1'!$I$43</f>
        <v>1769935.7353206826</v>
      </c>
      <c r="F145" s="29">
        <f>'[30]0.1'!$L$43</f>
        <v>1652803.78564648</v>
      </c>
    </row>
    <row r="146" spans="1:8">
      <c r="A146" s="36"/>
      <c r="B146" s="37" t="s">
        <v>199</v>
      </c>
      <c r="C146" s="36"/>
      <c r="D146" s="40"/>
      <c r="E146" s="40"/>
      <c r="F146" s="40"/>
    </row>
    <row r="147" spans="1:8">
      <c r="A147" s="36" t="s">
        <v>79</v>
      </c>
      <c r="B147" s="38" t="s">
        <v>12</v>
      </c>
      <c r="C147" s="36" t="s">
        <v>78</v>
      </c>
      <c r="D147" s="40"/>
      <c r="E147" s="29">
        <f>'[30]0.1'!$G$43</f>
        <v>1372848.3927188616</v>
      </c>
      <c r="F147" s="29">
        <f>'[30]0.1'!$J$43</f>
        <v>1237793.2300555233</v>
      </c>
    </row>
    <row r="148" spans="1:8">
      <c r="A148" s="36" t="s">
        <v>80</v>
      </c>
      <c r="B148" s="38" t="s">
        <v>13</v>
      </c>
      <c r="C148" s="36" t="s">
        <v>78</v>
      </c>
      <c r="D148" s="40"/>
      <c r="E148" s="29">
        <f>'[30]0.1'!$H$43</f>
        <v>397087.342601821</v>
      </c>
      <c r="F148" s="29">
        <f>'[30]0.1'!$K$43</f>
        <v>415010.55559095665</v>
      </c>
    </row>
    <row r="149" spans="1:8" ht="25.5">
      <c r="A149" s="36" t="s">
        <v>81</v>
      </c>
      <c r="B149" s="38" t="s">
        <v>14</v>
      </c>
      <c r="C149" s="36" t="s">
        <v>78</v>
      </c>
      <c r="D149" s="41"/>
      <c r="E149" s="41"/>
      <c r="F149" s="41"/>
    </row>
    <row r="150" spans="1:8">
      <c r="A150" s="36" t="s">
        <v>82</v>
      </c>
      <c r="B150" s="37" t="s">
        <v>83</v>
      </c>
      <c r="C150" s="36" t="s">
        <v>78</v>
      </c>
      <c r="D150" s="29">
        <f>'[4]ТТЭЦ-1 НМ'!$E$620</f>
        <v>1481869.6162200002</v>
      </c>
      <c r="E150" s="29">
        <f>'[30]0.1'!$I$31</f>
        <v>1685410.7364629519</v>
      </c>
      <c r="F150" s="29">
        <f>'[30]0.1'!$L$31</f>
        <v>1576632.3985775018</v>
      </c>
      <c r="G150" s="47"/>
      <c r="H150" s="47"/>
    </row>
    <row r="151" spans="1:8">
      <c r="A151" s="36"/>
      <c r="B151" s="37" t="s">
        <v>199</v>
      </c>
      <c r="C151" s="36"/>
      <c r="D151" s="40"/>
      <c r="E151" s="40"/>
      <c r="F151" s="40"/>
    </row>
    <row r="152" spans="1:8">
      <c r="A152" s="36" t="s">
        <v>84</v>
      </c>
      <c r="B152" s="38" t="s">
        <v>85</v>
      </c>
      <c r="C152" s="36" t="s">
        <v>78</v>
      </c>
      <c r="D152" s="29">
        <f>'[4]ТТЭЦ-1 НМ'!$E$636</f>
        <v>1040188.5188099999</v>
      </c>
      <c r="E152" s="29">
        <f>'[30]0.1'!$I$32</f>
        <v>1370260.8595655614</v>
      </c>
      <c r="F152" s="29">
        <f>'[30]0.1'!$L$32</f>
        <v>1235394.7764045475</v>
      </c>
      <c r="G152" s="47"/>
      <c r="H152" s="47"/>
    </row>
    <row r="153" spans="1:8" ht="25.5">
      <c r="A153" s="36"/>
      <c r="B153" s="38" t="s">
        <v>86</v>
      </c>
      <c r="C153" s="36" t="s">
        <v>30</v>
      </c>
      <c r="D153" s="29">
        <f>'[4]ТТЭЦ-1 НМ'!$E$32</f>
        <v>236.1982419947166</v>
      </c>
      <c r="E153" s="29">
        <f>'[30]4'!$L$24</f>
        <v>263.10000000000002</v>
      </c>
      <c r="F153" s="29">
        <f>'[30]4'!$M$24</f>
        <v>263.10000000000002</v>
      </c>
      <c r="G153" s="47"/>
      <c r="H153" s="47"/>
    </row>
    <row r="154" spans="1:8">
      <c r="A154" s="36" t="s">
        <v>87</v>
      </c>
      <c r="B154" s="38" t="s">
        <v>88</v>
      </c>
      <c r="C154" s="36" t="s">
        <v>78</v>
      </c>
      <c r="D154" s="29">
        <f>'[4]ТТЭЦ-1 НМ'!$E$652</f>
        <v>441681.0974100001</v>
      </c>
      <c r="E154" s="29">
        <f>'[30]0.1'!$I$33</f>
        <v>315149.87689739047</v>
      </c>
      <c r="F154" s="29">
        <f>'[30]0.1'!$L$33</f>
        <v>341237.62217295426</v>
      </c>
    </row>
    <row r="155" spans="1:8">
      <c r="A155" s="36"/>
      <c r="B155" s="38" t="s">
        <v>89</v>
      </c>
      <c r="C155" s="36" t="s">
        <v>90</v>
      </c>
      <c r="D155" s="29">
        <f>'[4]ТТЭЦ-1 НМ'!$E$36</f>
        <v>167.99635749924008</v>
      </c>
      <c r="E155" s="29">
        <f>'[30]4'!$L$28</f>
        <v>140.69999999999999</v>
      </c>
      <c r="F155" s="29">
        <f>'[30]4'!$M$28</f>
        <v>140.69999999999999</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30" t="s">
        <v>99</v>
      </c>
      <c r="D160" s="41"/>
      <c r="E160" s="41"/>
      <c r="F160" s="41"/>
    </row>
    <row r="161" spans="1:7" ht="25.5">
      <c r="A161" s="36" t="s">
        <v>100</v>
      </c>
      <c r="B161" s="38" t="s">
        <v>101</v>
      </c>
      <c r="C161" s="36" t="s">
        <v>26</v>
      </c>
      <c r="D161" s="41"/>
      <c r="E161" s="41"/>
      <c r="F161" s="41"/>
    </row>
    <row r="162" spans="1:7">
      <c r="A162" s="36" t="s">
        <v>102</v>
      </c>
      <c r="B162" s="9" t="s">
        <v>103</v>
      </c>
      <c r="C162" s="36" t="s">
        <v>78</v>
      </c>
      <c r="D162" s="29">
        <f>('[5]2100'!$S$12+'[5]2100'!$AG$12+'[5]2100'!$BH$12)/1000</f>
        <v>2282875.4175800001</v>
      </c>
      <c r="E162" s="41"/>
      <c r="F162" s="41"/>
      <c r="G162" s="47"/>
    </row>
    <row r="163" spans="1:7">
      <c r="A163" s="36"/>
      <c r="B163" s="37" t="s">
        <v>199</v>
      </c>
      <c r="C163" s="36"/>
      <c r="D163" s="40"/>
      <c r="E163" s="41"/>
      <c r="F163" s="41"/>
    </row>
    <row r="164" spans="1:7">
      <c r="A164" s="36" t="s">
        <v>104</v>
      </c>
      <c r="B164" s="38" t="s">
        <v>16</v>
      </c>
      <c r="C164" s="36" t="s">
        <v>78</v>
      </c>
      <c r="D164" s="29">
        <f>'[5]2100'!$S$12/1000</f>
        <v>1278244.9046500002</v>
      </c>
      <c r="E164" s="41"/>
      <c r="F164" s="41"/>
      <c r="G164" s="47"/>
    </row>
    <row r="165" spans="1:7">
      <c r="A165" s="36" t="s">
        <v>105</v>
      </c>
      <c r="B165" s="38" t="s">
        <v>17</v>
      </c>
      <c r="C165" s="36" t="s">
        <v>78</v>
      </c>
      <c r="D165" s="29">
        <f>'[5]2100'!$AG$12/1000</f>
        <v>417360.00192000001</v>
      </c>
      <c r="E165" s="41"/>
      <c r="F165" s="41"/>
    </row>
    <row r="166" spans="1:7" ht="25.5">
      <c r="A166" s="36" t="s">
        <v>106</v>
      </c>
      <c r="B166" s="38" t="s">
        <v>18</v>
      </c>
      <c r="C166" s="36" t="s">
        <v>78</v>
      </c>
      <c r="D166" s="29">
        <f>'[5]2100'!$BH$12/1000</f>
        <v>587270.51101000002</v>
      </c>
      <c r="E166" s="41"/>
      <c r="F166" s="41"/>
    </row>
    <row r="167" spans="1:7">
      <c r="A167" s="36" t="s">
        <v>149</v>
      </c>
      <c r="B167" s="38" t="s">
        <v>150</v>
      </c>
      <c r="C167" s="36" t="s">
        <v>78</v>
      </c>
      <c r="D167" s="29">
        <v>0</v>
      </c>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2.75" customHeight="1">
      <c r="A184" s="36" t="s">
        <v>124</v>
      </c>
      <c r="B184" s="9" t="s">
        <v>11</v>
      </c>
      <c r="C184" s="36" t="s">
        <v>26</v>
      </c>
      <c r="D184" s="118" t="s">
        <v>333</v>
      </c>
      <c r="E184" s="119"/>
      <c r="F184" s="92" t="s">
        <v>332</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Титульный!$C$19</f>
        <v>Тюменская ТЭЦ-1 (БЛ 2)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2"/>
    </row>
    <row r="8" spans="1:11" s="3" customFormat="1">
      <c r="A8" s="126"/>
      <c r="B8" s="126"/>
      <c r="C8" s="126"/>
      <c r="D8" s="42">
        <f>Титульный!$B$5-2</f>
        <v>2022</v>
      </c>
      <c r="E8" s="43" t="s">
        <v>55</v>
      </c>
      <c r="F8" s="42">
        <f>Титульный!$B$5-1</f>
        <v>2023</v>
      </c>
      <c r="G8" s="43" t="s">
        <v>55</v>
      </c>
      <c r="H8" s="42">
        <f>Титульный!$B$5</f>
        <v>2024</v>
      </c>
      <c r="I8" s="43" t="s">
        <v>55</v>
      </c>
      <c r="K8" s="2"/>
    </row>
    <row r="9" spans="1:11" s="3" customFormat="1">
      <c r="A9" s="126"/>
      <c r="B9" s="126"/>
      <c r="C9" s="126"/>
      <c r="D9" s="10" t="s">
        <v>227</v>
      </c>
      <c r="E9" s="10" t="s">
        <v>228</v>
      </c>
      <c r="F9" s="10" t="s">
        <v>227</v>
      </c>
      <c r="G9" s="10" t="s">
        <v>228</v>
      </c>
      <c r="H9" s="10" t="s">
        <v>227</v>
      </c>
      <c r="I9" s="10"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30" t="s">
        <v>132</v>
      </c>
      <c r="B28" s="37" t="s">
        <v>133</v>
      </c>
      <c r="C28" s="70" t="s">
        <v>308</v>
      </c>
      <c r="D28" s="29">
        <f>'[6]Утв. тарифы на ЭЭ и ЭМ'!D15</f>
        <v>720.5</v>
      </c>
      <c r="E28" s="29">
        <f>'[6]Утв. тарифы на ЭЭ и ЭМ'!E15</f>
        <v>773.68</v>
      </c>
      <c r="F28" s="29">
        <f>'[7]Утв. тарифы на ЭЭ и ЭМ'!$D$15</f>
        <v>844.65</v>
      </c>
      <c r="G28" s="29">
        <f>'[7]Утв. тарифы на ЭЭ и ЭМ'!$E$15</f>
        <v>844.65</v>
      </c>
      <c r="H28" s="127">
        <f>'[30]0.1'!$L$20</f>
        <v>909.17140674480152</v>
      </c>
      <c r="I28" s="128"/>
      <c r="K28" s="84" t="b">
        <f>ROUND([37]Свод!$D$132,1)=ROUND(H28,1)</f>
        <v>1</v>
      </c>
    </row>
    <row r="29" spans="1:11" ht="12.75" customHeight="1">
      <c r="A29" s="30"/>
      <c r="B29" s="45" t="s">
        <v>145</v>
      </c>
      <c r="C29" s="70" t="s">
        <v>308</v>
      </c>
      <c r="D29" s="29">
        <f>('[4]ТТЭЦ-1 НМ'!$F$636+'[4]ТТЭЦ-1 НМ'!$G$636+'[4]ТТЭЦ-1 НМ'!$H$636+'[4]ТТЭЦ-1 НМ'!$J$636+'[4]ТТЭЦ-1 НМ'!$K$636+'[4]ТТЭЦ-1 НМ'!$L$636)/('[4]ТТЭЦ-1 НМ'!$F$22+'[4]ТТЭЦ-1 НМ'!$G$22+'[4]ТТЭЦ-1 НМ'!$H$22+'[4]ТТЭЦ-1 НМ'!$J$22+'[4]ТТЭЦ-1 НМ'!$K$22+'[4]ТТЭЦ-1 НМ'!$L$22)</f>
        <v>742.39766108921697</v>
      </c>
      <c r="E29" s="29">
        <f>('[4]ТТЭЦ-1 НМ'!$N$636+'[4]ТТЭЦ-1 НМ'!$O$636+'[4]ТТЭЦ-1 НМ'!$P$636+'[4]ТТЭЦ-1 НМ'!$R$636+'[4]ТТЭЦ-1 НМ'!$S$636+'[4]ТТЭЦ-1 НМ'!$T$636)/('[4]ТТЭЦ-1 НМ'!$N$22+'[4]ТТЭЦ-1 НМ'!$O$22+'[4]ТТЭЦ-1 НМ'!$P$22+'[4]ТТЭЦ-1 НМ'!$R$22+'[4]ТТЭЦ-1 НМ'!$S$22+'[4]ТТЭЦ-1 НМ'!$T$22)</f>
        <v>833.93471785454085</v>
      </c>
      <c r="F29" s="29">
        <f>'[30]2.2'!$G$170</f>
        <v>772.28249590440782</v>
      </c>
      <c r="G29" s="29">
        <f>'[30]2.1'!$G$170</f>
        <v>843.06105772672879</v>
      </c>
      <c r="H29" s="127">
        <f>'[30]2'!$G$170</f>
        <v>907.40971874480169</v>
      </c>
      <c r="I29" s="128"/>
    </row>
    <row r="30" spans="1:11" ht="25.5">
      <c r="A30" s="30" t="s">
        <v>134</v>
      </c>
      <c r="B30" s="37" t="s">
        <v>135</v>
      </c>
      <c r="C30" s="70" t="s">
        <v>309</v>
      </c>
      <c r="D30" s="29">
        <f>'[6]Утв. тарифы на ЭЭ и ЭМ'!F15</f>
        <v>149720</v>
      </c>
      <c r="E30" s="29">
        <f>'[6]Утв. тарифы на ЭЭ и ЭМ'!G15</f>
        <v>156906.56</v>
      </c>
      <c r="F30" s="29">
        <f>'[7]Утв. тарифы на ЭЭ и ЭМ'!$F$15</f>
        <v>165536.42000000001</v>
      </c>
      <c r="G30" s="29">
        <f>'[7]Утв. тарифы на ЭЭ и ЭМ'!$G$15</f>
        <v>165536.42000000001</v>
      </c>
      <c r="H30" s="132">
        <f>'[30]0.1'!$L$21</f>
        <v>174280.26617767997</v>
      </c>
      <c r="I30" s="133"/>
      <c r="K30" s="84" t="b">
        <f>H30=[37]Свод!$E$132</f>
        <v>1</v>
      </c>
    </row>
    <row r="31" spans="1:11" ht="27.75" customHeight="1">
      <c r="A31" s="30" t="s">
        <v>136</v>
      </c>
      <c r="B31" s="37" t="s">
        <v>148</v>
      </c>
      <c r="C31" s="36" t="s">
        <v>306</v>
      </c>
      <c r="D31" s="44"/>
      <c r="E31" s="44"/>
      <c r="F31" s="44"/>
      <c r="G31" s="44"/>
      <c r="H31" s="44"/>
      <c r="I31" s="44"/>
    </row>
    <row r="32" spans="1:11" ht="26.25" customHeight="1">
      <c r="A32" s="30" t="s">
        <v>137</v>
      </c>
      <c r="B32" s="46" t="s">
        <v>36</v>
      </c>
      <c r="C32" s="36" t="s">
        <v>306</v>
      </c>
      <c r="D32" s="29">
        <f>'ТТЭЦ-1 ДМ_П5'!D32</f>
        <v>663.9</v>
      </c>
      <c r="E32" s="29">
        <f>'ТТЭЦ-1 ДМ_П5'!E32</f>
        <v>703.31</v>
      </c>
      <c r="F32" s="29">
        <f>'ТТЭЦ-1 ДМ_П5'!F32</f>
        <v>748.66</v>
      </c>
      <c r="G32" s="29">
        <f>'ТТЭЦ-1 ДМ_П5'!G32</f>
        <v>748.66</v>
      </c>
      <c r="H32" s="127">
        <f>'ТТЭЦ-1 ДМ_П5'!H32</f>
        <v>830.36551394038156</v>
      </c>
      <c r="I32" s="131"/>
    </row>
    <row r="33" spans="1:9" ht="12.75" customHeight="1">
      <c r="A33" s="30" t="s">
        <v>138</v>
      </c>
      <c r="B33" s="46" t="s">
        <v>37</v>
      </c>
      <c r="C33" s="36" t="s">
        <v>306</v>
      </c>
      <c r="D33" s="44"/>
      <c r="E33" s="44"/>
      <c r="F33" s="44"/>
      <c r="G33" s="44"/>
      <c r="H33" s="44"/>
      <c r="I33" s="44"/>
    </row>
    <row r="34" spans="1:9" ht="12.75" customHeight="1">
      <c r="A34" s="30"/>
      <c r="B34" s="38" t="s">
        <v>38</v>
      </c>
      <c r="C34" s="36" t="s">
        <v>306</v>
      </c>
      <c r="D34" s="44"/>
      <c r="E34" s="44"/>
      <c r="F34" s="44"/>
      <c r="G34" s="44"/>
      <c r="H34" s="44"/>
      <c r="I34" s="44"/>
    </row>
    <row r="35" spans="1:9" ht="12.75" customHeight="1">
      <c r="A35" s="30"/>
      <c r="B35" s="38" t="s">
        <v>39</v>
      </c>
      <c r="C35" s="36" t="s">
        <v>306</v>
      </c>
      <c r="D35" s="44"/>
      <c r="E35" s="44"/>
      <c r="F35" s="44"/>
      <c r="G35" s="44"/>
      <c r="H35" s="44"/>
      <c r="I35" s="44"/>
    </row>
    <row r="36" spans="1:9" ht="12.75" customHeight="1">
      <c r="A36" s="30"/>
      <c r="B36" s="38" t="s">
        <v>40</v>
      </c>
      <c r="C36" s="36" t="s">
        <v>306</v>
      </c>
      <c r="D36" s="44"/>
      <c r="E36" s="44"/>
      <c r="F36" s="44"/>
      <c r="G36" s="44"/>
      <c r="H36" s="44"/>
      <c r="I36" s="44"/>
    </row>
    <row r="37" spans="1:9" ht="12.75" customHeight="1">
      <c r="A37" s="30"/>
      <c r="B37" s="38" t="s">
        <v>41</v>
      </c>
      <c r="C37" s="36" t="s">
        <v>306</v>
      </c>
      <c r="D37" s="44"/>
      <c r="E37" s="44"/>
      <c r="F37" s="44"/>
      <c r="G37" s="44"/>
      <c r="H37" s="44"/>
      <c r="I37" s="44"/>
    </row>
    <row r="38" spans="1:9" ht="12.75" customHeight="1">
      <c r="A38" s="30" t="s">
        <v>139</v>
      </c>
      <c r="B38" s="46" t="s">
        <v>42</v>
      </c>
      <c r="C38" s="36" t="s">
        <v>306</v>
      </c>
      <c r="D38" s="44"/>
      <c r="E38" s="44"/>
      <c r="F38" s="44"/>
      <c r="G38" s="44"/>
      <c r="H38" s="44"/>
      <c r="I38" s="44"/>
    </row>
    <row r="39" spans="1:9" ht="12.75" customHeight="1">
      <c r="A39" s="30" t="s">
        <v>140</v>
      </c>
      <c r="B39" s="37" t="s">
        <v>43</v>
      </c>
      <c r="C39" s="36" t="s">
        <v>26</v>
      </c>
      <c r="D39" s="44"/>
      <c r="E39" s="44"/>
      <c r="F39" s="44"/>
      <c r="G39" s="44"/>
      <c r="H39" s="44"/>
      <c r="I39" s="44"/>
    </row>
    <row r="40" spans="1:9" ht="25.5" customHeight="1">
      <c r="A40" s="30" t="s">
        <v>141</v>
      </c>
      <c r="B40" s="38" t="s">
        <v>44</v>
      </c>
      <c r="C40" s="30" t="s">
        <v>307</v>
      </c>
      <c r="D40" s="44"/>
      <c r="E40" s="44"/>
      <c r="F40" s="44"/>
      <c r="G40" s="44"/>
      <c r="H40" s="44"/>
      <c r="I40" s="44"/>
    </row>
    <row r="41" spans="1:9" ht="12.75" customHeight="1">
      <c r="A41" s="30" t="s">
        <v>142</v>
      </c>
      <c r="B41" s="46" t="s">
        <v>45</v>
      </c>
      <c r="C41" s="36" t="s">
        <v>306</v>
      </c>
      <c r="D41" s="44"/>
      <c r="E41" s="44"/>
      <c r="F41" s="44"/>
      <c r="G41" s="44"/>
      <c r="H41" s="44"/>
      <c r="I41" s="44"/>
    </row>
    <row r="42" spans="1:9" ht="25.5">
      <c r="A42" s="30" t="s">
        <v>143</v>
      </c>
      <c r="B42" s="37" t="s">
        <v>46</v>
      </c>
      <c r="C42" s="70" t="s">
        <v>310</v>
      </c>
      <c r="D42" s="44"/>
      <c r="E42" s="44"/>
      <c r="F42" s="44"/>
      <c r="G42" s="44"/>
      <c r="H42" s="44"/>
      <c r="I42" s="44"/>
    </row>
    <row r="43" spans="1:9" ht="25.5">
      <c r="A43" s="30"/>
      <c r="B43" s="38" t="s">
        <v>47</v>
      </c>
      <c r="C43" s="70" t="s">
        <v>310</v>
      </c>
      <c r="D43" s="44"/>
      <c r="E43" s="44"/>
      <c r="F43" s="44"/>
      <c r="G43" s="44"/>
      <c r="H43" s="44"/>
      <c r="I43" s="44"/>
    </row>
    <row r="44" spans="1:9" ht="25.5">
      <c r="A44" s="3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153</v>
      </c>
      <c r="B49" s="122"/>
      <c r="C49" s="122"/>
      <c r="D49" s="122"/>
      <c r="E49" s="122"/>
      <c r="F49" s="122"/>
      <c r="G49" s="122"/>
      <c r="H49" s="122"/>
      <c r="I49" s="122"/>
    </row>
  </sheetData>
  <mergeCells count="17">
    <mergeCell ref="H7:I7"/>
    <mergeCell ref="A49:I49"/>
    <mergeCell ref="H32:I32"/>
    <mergeCell ref="A46:I46"/>
    <mergeCell ref="A47:I47"/>
    <mergeCell ref="H2:I2"/>
    <mergeCell ref="A48:I48"/>
    <mergeCell ref="A4:I4"/>
    <mergeCell ref="A5:I5"/>
    <mergeCell ref="A7:A9"/>
    <mergeCell ref="B7:B9"/>
    <mergeCell ref="C7:C9"/>
    <mergeCell ref="H28:I28"/>
    <mergeCell ref="H29:I29"/>
    <mergeCell ref="H30:I30"/>
    <mergeCell ref="D7:E7"/>
    <mergeCell ref="F7:G7"/>
  </mergeCells>
  <conditionalFormatting sqref="K28">
    <cfRule type="containsText" dxfId="19" priority="3" operator="containsText" text="ложь">
      <formula>NOT(ISERROR(SEARCH("ложь",K28)))</formula>
    </cfRule>
    <cfRule type="containsText" dxfId="18" priority="4" operator="containsText" text="истина">
      <formula>NOT(ISERROR(SEARCH("истина",K28)))</formula>
    </cfRule>
  </conditionalFormatting>
  <conditionalFormatting sqref="K30">
    <cfRule type="containsText" dxfId="17" priority="1" operator="containsText" text="ложь">
      <formula>NOT(ISERROR(SEARCH("ложь",K30)))</formula>
    </cfRule>
    <cfRule type="containsText" dxfId="1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F184" sqref="F184"/>
      <selection pane="topRight" activeCell="F184" sqref="F184"/>
      <selection pane="bottomLeft" activeCell="F184" sqref="F184"/>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3" spans="1:6">
      <c r="B3" s="61"/>
    </row>
    <row r="4" spans="1:6">
      <c r="A4" s="123" t="s">
        <v>284</v>
      </c>
      <c r="B4" s="123"/>
      <c r="C4" s="123"/>
      <c r="D4" s="123"/>
      <c r="E4" s="123"/>
      <c r="F4" s="123"/>
    </row>
    <row r="5" spans="1:6">
      <c r="A5" s="123" t="str">
        <f>Титульный!$C$20</f>
        <v>Тюменская ТЭЦ-2</v>
      </c>
      <c r="B5" s="123"/>
      <c r="C5" s="123"/>
      <c r="D5" s="123"/>
      <c r="E5" s="123"/>
      <c r="F5" s="123"/>
    </row>
    <row r="6" spans="1:6">
      <c r="A6" s="35"/>
      <c r="B6" s="35"/>
      <c r="C6" s="35"/>
      <c r="D6" s="35"/>
      <c r="E6" s="35"/>
      <c r="F6" s="35"/>
    </row>
    <row r="7" spans="1:6" s="8" customFormat="1" ht="38.25">
      <c r="A7" s="124" t="s">
        <v>0</v>
      </c>
      <c r="B7" s="124" t="s">
        <v>7</v>
      </c>
      <c r="C7" s="124" t="s">
        <v>8</v>
      </c>
      <c r="D7" s="11" t="s">
        <v>127</v>
      </c>
      <c r="E7" s="11" t="s">
        <v>128</v>
      </c>
      <c r="F7" s="11" t="s">
        <v>129</v>
      </c>
    </row>
    <row r="8" spans="1:6" s="8" customFormat="1">
      <c r="A8" s="124"/>
      <c r="B8" s="124"/>
      <c r="C8" s="124"/>
      <c r="D8" s="11">
        <f>Титульный!$B$5-2</f>
        <v>2022</v>
      </c>
      <c r="E8" s="11">
        <f>Титульный!$B$5-1</f>
        <v>2023</v>
      </c>
      <c r="F8" s="11">
        <f>Титульный!$B$5</f>
        <v>2024</v>
      </c>
    </row>
    <row r="9" spans="1:6" s="8" customFormat="1">
      <c r="A9" s="124"/>
      <c r="B9" s="124"/>
      <c r="C9" s="124"/>
      <c r="D9" s="11" t="s">
        <v>55</v>
      </c>
      <c r="E9" s="11" t="s">
        <v>55</v>
      </c>
      <c r="F9" s="11"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[21]Год!$H$11</f>
        <v>755</v>
      </c>
      <c r="E139" s="29">
        <f>'[32]0.1'!$I$11</f>
        <v>755</v>
      </c>
      <c r="F139" s="29">
        <f>'[32]0.1'!$L$11</f>
        <v>755</v>
      </c>
    </row>
    <row r="140" spans="1:6" ht="38.25">
      <c r="A140" s="36" t="s">
        <v>67</v>
      </c>
      <c r="B140" s="37" t="s">
        <v>28</v>
      </c>
      <c r="C140" s="36" t="s">
        <v>29</v>
      </c>
      <c r="D140" s="29">
        <f>[21]Год!$H$12-[21]Год!$H$14</f>
        <v>702.0336257768497</v>
      </c>
      <c r="E140" s="29">
        <f>'[32]0.1'!$I$12</f>
        <v>704.39474166666662</v>
      </c>
      <c r="F140" s="29">
        <f>'[32]0.1'!$L$12</f>
        <v>702.23159627588007</v>
      </c>
    </row>
    <row r="141" spans="1:6">
      <c r="A141" s="36" t="s">
        <v>68</v>
      </c>
      <c r="B141" s="37" t="s">
        <v>69</v>
      </c>
      <c r="C141" s="36" t="s">
        <v>130</v>
      </c>
      <c r="D141" s="29">
        <f>'[4]ТТЭЦ-2'!$E$7</f>
        <v>5032.1649999999991</v>
      </c>
      <c r="E141" s="29">
        <f>'[32]0.1'!$I$13</f>
        <v>5418.9193439999999</v>
      </c>
      <c r="F141" s="29">
        <f>'[32]0.1'!$L$13</f>
        <v>4968.0143396814792</v>
      </c>
    </row>
    <row r="142" spans="1:6">
      <c r="A142" s="36" t="s">
        <v>70</v>
      </c>
      <c r="B142" s="37" t="s">
        <v>71</v>
      </c>
      <c r="C142" s="36" t="s">
        <v>130</v>
      </c>
      <c r="D142" s="29">
        <f>'[4]ТТЭЦ-2'!$E$22</f>
        <v>4573.2919999999995</v>
      </c>
      <c r="E142" s="29">
        <f>'[32]0.1'!$I$15</f>
        <v>5166.0128187299997</v>
      </c>
      <c r="F142" s="29">
        <f>'[32]0.1'!$L$15</f>
        <v>4504.5614852332592</v>
      </c>
    </row>
    <row r="143" spans="1:6">
      <c r="A143" s="36" t="s">
        <v>72</v>
      </c>
      <c r="B143" s="37" t="s">
        <v>73</v>
      </c>
      <c r="C143" s="36" t="s">
        <v>74</v>
      </c>
      <c r="D143" s="29">
        <f>'[4]ТТЭЦ-2'!$E$23</f>
        <v>3325.25</v>
      </c>
      <c r="E143" s="29">
        <f>'[32]0.1'!$I$16</f>
        <v>3096.3407000000002</v>
      </c>
      <c r="F143" s="29">
        <f>'[32]0.1'!$L$16</f>
        <v>3246.3744500000003</v>
      </c>
    </row>
    <row r="144" spans="1:6">
      <c r="A144" s="36" t="s">
        <v>75</v>
      </c>
      <c r="B144" s="37" t="s">
        <v>76</v>
      </c>
      <c r="C144" s="36" t="s">
        <v>74</v>
      </c>
      <c r="D144" s="29">
        <f>'[4]ТТЭЦ-2'!$E$29</f>
        <v>3314.0191669999999</v>
      </c>
      <c r="E144" s="29">
        <f>'[32]0.1'!$I$17</f>
        <v>3084.9728</v>
      </c>
      <c r="F144" s="29">
        <f>'[32]0.1'!$L$17</f>
        <v>3235.0704480000004</v>
      </c>
    </row>
    <row r="145" spans="1:8">
      <c r="A145" s="36" t="s">
        <v>77</v>
      </c>
      <c r="B145" s="37" t="s">
        <v>9</v>
      </c>
      <c r="C145" s="36" t="s">
        <v>78</v>
      </c>
      <c r="D145" s="40"/>
      <c r="E145" s="29">
        <f>'[32]0.1'!$I$43</f>
        <v>6731178.4690278191</v>
      </c>
      <c r="F145" s="29">
        <f>'[32]0.1'!$L$43</f>
        <v>6513591.9190237988</v>
      </c>
    </row>
    <row r="146" spans="1:8">
      <c r="A146" s="36"/>
      <c r="B146" s="37" t="s">
        <v>199</v>
      </c>
      <c r="C146" s="36"/>
      <c r="D146" s="40"/>
      <c r="E146" s="40"/>
      <c r="F146" s="40"/>
    </row>
    <row r="147" spans="1:8">
      <c r="A147" s="36" t="s">
        <v>79</v>
      </c>
      <c r="B147" s="38" t="s">
        <v>12</v>
      </c>
      <c r="C147" s="36" t="s">
        <v>78</v>
      </c>
      <c r="D147" s="40"/>
      <c r="E147" s="29">
        <f>'[32]0.1'!$G$43</f>
        <v>4882035.9462463856</v>
      </c>
      <c r="F147" s="29">
        <f>'[32]0.1'!$J$43</f>
        <v>4572740.4862842327</v>
      </c>
    </row>
    <row r="148" spans="1:8">
      <c r="A148" s="36" t="s">
        <v>80</v>
      </c>
      <c r="B148" s="38" t="s">
        <v>13</v>
      </c>
      <c r="C148" s="36" t="s">
        <v>78</v>
      </c>
      <c r="D148" s="40"/>
      <c r="E148" s="29">
        <f>'[32]0.1'!$H$43</f>
        <v>1849142.522781434</v>
      </c>
      <c r="F148" s="29">
        <f>'[32]0.1'!$K$43</f>
        <v>1940851.4327395663</v>
      </c>
    </row>
    <row r="149" spans="1:8" ht="25.5">
      <c r="A149" s="36" t="s">
        <v>81</v>
      </c>
      <c r="B149" s="38" t="s">
        <v>14</v>
      </c>
      <c r="C149" s="36" t="s">
        <v>78</v>
      </c>
      <c r="D149" s="41"/>
      <c r="E149" s="41"/>
      <c r="F149" s="41"/>
    </row>
    <row r="150" spans="1:8">
      <c r="A150" s="36" t="s">
        <v>82</v>
      </c>
      <c r="B150" s="37" t="s">
        <v>83</v>
      </c>
      <c r="C150" s="36" t="s">
        <v>78</v>
      </c>
      <c r="D150" s="29">
        <f>'[4]ТТЭЦ-2'!$E$620</f>
        <v>6130596.8180299997</v>
      </c>
      <c r="E150" s="29">
        <f>'[32]0.1'!$I$31</f>
        <v>6583420.0793391913</v>
      </c>
      <c r="F150" s="29">
        <f>'[32]0.1'!$L$31</f>
        <v>6490901.3921863269</v>
      </c>
      <c r="G150" s="47"/>
      <c r="H150" s="47"/>
    </row>
    <row r="151" spans="1:8">
      <c r="A151" s="36"/>
      <c r="B151" s="37" t="s">
        <v>199</v>
      </c>
      <c r="C151" s="36"/>
      <c r="D151" s="40"/>
      <c r="E151" s="40"/>
      <c r="F151" s="40"/>
    </row>
    <row r="152" spans="1:8">
      <c r="A152" s="36" t="s">
        <v>84</v>
      </c>
      <c r="B152" s="38" t="s">
        <v>85</v>
      </c>
      <c r="C152" s="36" t="s">
        <v>78</v>
      </c>
      <c r="D152" s="29">
        <f>'[4]ТТЭЦ-2'!$E$636</f>
        <v>4305280.5712499991</v>
      </c>
      <c r="E152" s="29">
        <f>'[32]0.1'!$I$32</f>
        <v>4834503.2568446724</v>
      </c>
      <c r="F152" s="29">
        <f>'[32]0.1'!$L$32</f>
        <v>4528884.2246756963</v>
      </c>
      <c r="G152" s="47"/>
      <c r="H152" s="47"/>
    </row>
    <row r="153" spans="1:8" ht="25.5">
      <c r="A153" s="36"/>
      <c r="B153" s="38" t="s">
        <v>86</v>
      </c>
      <c r="C153" s="36" t="s">
        <v>30</v>
      </c>
      <c r="D153" s="29">
        <f>'[4]ТТЭЦ-2'!$E$32</f>
        <v>281.78649042367795</v>
      </c>
      <c r="E153" s="29">
        <f>'[32]4'!$L$24</f>
        <v>272</v>
      </c>
      <c r="F153" s="29">
        <f>'[32]4'!$M$24</f>
        <v>272</v>
      </c>
      <c r="G153" s="47"/>
      <c r="H153" s="47"/>
    </row>
    <row r="154" spans="1:8">
      <c r="A154" s="36" t="s">
        <v>87</v>
      </c>
      <c r="B154" s="38" t="s">
        <v>88</v>
      </c>
      <c r="C154" s="36" t="s">
        <v>78</v>
      </c>
      <c r="D154" s="29">
        <f>'[4]ТТЭЦ-2'!$E$652</f>
        <v>1825316.2467800002</v>
      </c>
      <c r="E154" s="29">
        <f>'[32]0.1'!$I$33</f>
        <v>1748916.8224945189</v>
      </c>
      <c r="F154" s="29">
        <f>'[32]0.1'!$L$33</f>
        <v>1962017.1675106306</v>
      </c>
    </row>
    <row r="155" spans="1:8">
      <c r="A155" s="36"/>
      <c r="B155" s="38" t="s">
        <v>89</v>
      </c>
      <c r="C155" s="36" t="s">
        <v>90</v>
      </c>
      <c r="D155" s="29">
        <f>'[4]ТТЭЦ-2'!$E$36</f>
        <v>164.00932260732279</v>
      </c>
      <c r="E155" s="29">
        <f>'[32]4'!$L$28</f>
        <v>164.7</v>
      </c>
      <c r="F155" s="29">
        <f>'[32]4'!$M$28</f>
        <v>164.7</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11" t="s">
        <v>99</v>
      </c>
      <c r="D160" s="41"/>
      <c r="E160" s="41"/>
      <c r="F160" s="41"/>
    </row>
    <row r="161" spans="1:6" ht="25.5">
      <c r="A161" s="36" t="s">
        <v>100</v>
      </c>
      <c r="B161" s="38" t="s">
        <v>101</v>
      </c>
      <c r="C161" s="36" t="s">
        <v>26</v>
      </c>
      <c r="D161" s="41"/>
      <c r="E161" s="41"/>
      <c r="F161" s="41"/>
    </row>
    <row r="162" spans="1:6">
      <c r="A162" s="36" t="s">
        <v>102</v>
      </c>
      <c r="B162" s="9" t="s">
        <v>103</v>
      </c>
      <c r="C162" s="36" t="s">
        <v>78</v>
      </c>
      <c r="D162" s="29">
        <f>('[5]2200'!$D$12-'[5]2200'!$S$12-'[5]2200'!$AG$12-'[5]2200'!$BH$12)/1000</f>
        <v>10195327.387700001</v>
      </c>
      <c r="E162" s="41"/>
      <c r="F162" s="41"/>
    </row>
    <row r="163" spans="1:6">
      <c r="A163" s="36"/>
      <c r="B163" s="37" t="s">
        <v>199</v>
      </c>
      <c r="C163" s="36"/>
      <c r="D163" s="40"/>
      <c r="E163" s="41"/>
      <c r="F163" s="41"/>
    </row>
    <row r="164" spans="1:6">
      <c r="A164" s="36" t="s">
        <v>104</v>
      </c>
      <c r="B164" s="38" t="s">
        <v>16</v>
      </c>
      <c r="C164" s="36" t="s">
        <v>78</v>
      </c>
      <c r="D164" s="29">
        <f>'[5]2200'!$N$12/1000</f>
        <v>6959758.7709600003</v>
      </c>
      <c r="E164" s="41"/>
      <c r="F164" s="41"/>
    </row>
    <row r="165" spans="1:6">
      <c r="A165" s="36" t="s">
        <v>105</v>
      </c>
      <c r="B165" s="38" t="s">
        <v>17</v>
      </c>
      <c r="C165" s="36" t="s">
        <v>78</v>
      </c>
      <c r="D165" s="29">
        <f>'[5]2200'!$X$12/1000</f>
        <v>940526.44645999977</v>
      </c>
      <c r="E165" s="41"/>
      <c r="F165" s="41"/>
    </row>
    <row r="166" spans="1:6" ht="25.5">
      <c r="A166" s="36" t="s">
        <v>106</v>
      </c>
      <c r="B166" s="38" t="s">
        <v>18</v>
      </c>
      <c r="C166" s="36" t="s">
        <v>78</v>
      </c>
      <c r="D166" s="29">
        <f>('[5]2200'!$AY$12+'[5]2200'!$BQ$12)/1000</f>
        <v>2133377.77361</v>
      </c>
      <c r="E166" s="41"/>
      <c r="F166" s="41"/>
    </row>
    <row r="167" spans="1:6">
      <c r="A167" s="36" t="s">
        <v>149</v>
      </c>
      <c r="B167" s="38" t="s">
        <v>150</v>
      </c>
      <c r="C167" s="36" t="s">
        <v>78</v>
      </c>
      <c r="D167" s="29">
        <f>('[5]2200'!$CI$12+'[5]2200'!$DA$12+'[5]2200'!$DK$12+'[5]2200'!$DM$12+'[5]2200'!$DO$12+'[5]2200'!$DP$12)/1000</f>
        <v>161664.39666999999</v>
      </c>
      <c r="E167" s="41"/>
      <c r="F167" s="41"/>
    </row>
    <row r="168" spans="1:6">
      <c r="A168" s="36" t="s">
        <v>107</v>
      </c>
      <c r="B168" s="9" t="s">
        <v>108</v>
      </c>
      <c r="C168" s="36" t="s">
        <v>78</v>
      </c>
      <c r="D168" s="41"/>
      <c r="E168" s="41"/>
      <c r="F168" s="41"/>
    </row>
    <row r="169" spans="1:6">
      <c r="A169" s="36"/>
      <c r="B169" s="37" t="s">
        <v>199</v>
      </c>
      <c r="C169" s="36"/>
      <c r="D169" s="40"/>
      <c r="E169" s="41"/>
      <c r="F169" s="41"/>
    </row>
    <row r="170" spans="1:6">
      <c r="A170" s="36" t="s">
        <v>109</v>
      </c>
      <c r="B170" s="38" t="s">
        <v>19</v>
      </c>
      <c r="C170" s="36" t="s">
        <v>78</v>
      </c>
      <c r="D170" s="41"/>
      <c r="E170" s="41"/>
      <c r="F170" s="41"/>
    </row>
    <row r="171" spans="1:6">
      <c r="A171" s="36" t="s">
        <v>110</v>
      </c>
      <c r="B171" s="38" t="s">
        <v>33</v>
      </c>
      <c r="C171" s="36" t="s">
        <v>78</v>
      </c>
      <c r="D171" s="41"/>
      <c r="E171" s="41"/>
      <c r="F171" s="41"/>
    </row>
    <row r="172" spans="1:6">
      <c r="A172" s="36" t="s">
        <v>111</v>
      </c>
      <c r="B172" s="9" t="s">
        <v>112</v>
      </c>
      <c r="C172" s="36" t="s">
        <v>78</v>
      </c>
      <c r="D172" s="41"/>
      <c r="E172" s="41"/>
      <c r="F172" s="41"/>
    </row>
    <row r="173" spans="1:6">
      <c r="A173" s="36"/>
      <c r="B173" s="37" t="s">
        <v>199</v>
      </c>
      <c r="C173" s="36"/>
      <c r="D173" s="40"/>
      <c r="E173" s="41"/>
      <c r="F173" s="41"/>
    </row>
    <row r="174" spans="1:6">
      <c r="A174" s="36" t="s">
        <v>113</v>
      </c>
      <c r="B174" s="38" t="s">
        <v>16</v>
      </c>
      <c r="C174" s="36" t="s">
        <v>78</v>
      </c>
      <c r="D174" s="41"/>
      <c r="E174" s="41"/>
      <c r="F174" s="41"/>
    </row>
    <row r="175" spans="1:6">
      <c r="A175" s="36" t="s">
        <v>114</v>
      </c>
      <c r="B175" s="38" t="s">
        <v>17</v>
      </c>
      <c r="C175" s="36" t="s">
        <v>78</v>
      </c>
      <c r="D175" s="41"/>
      <c r="E175" s="41"/>
      <c r="F175" s="41"/>
    </row>
    <row r="176" spans="1:6"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2.75" customHeight="1">
      <c r="A184" s="36" t="s">
        <v>124</v>
      </c>
      <c r="B184" s="9" t="s">
        <v>11</v>
      </c>
      <c r="C184" s="36" t="s">
        <v>26</v>
      </c>
      <c r="D184" s="118" t="s">
        <v>333</v>
      </c>
      <c r="E184" s="119"/>
      <c r="F184" s="92" t="s">
        <v>332</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Титульный!$C$20</f>
        <v>Тюменская ТЭЦ-2</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1"/>
    </row>
    <row r="8" spans="1:11" s="3" customFormat="1">
      <c r="A8" s="126"/>
      <c r="B8" s="126"/>
      <c r="C8" s="126"/>
      <c r="D8" s="42">
        <f>Титульный!$B$5-2</f>
        <v>2022</v>
      </c>
      <c r="E8" s="43" t="s">
        <v>55</v>
      </c>
      <c r="F8" s="42">
        <f>Титульный!$B$5-1</f>
        <v>2023</v>
      </c>
      <c r="G8" s="43" t="s">
        <v>55</v>
      </c>
      <c r="H8" s="42">
        <f>Титульный!$B$5</f>
        <v>2024</v>
      </c>
      <c r="I8" s="43" t="s">
        <v>55</v>
      </c>
      <c r="K8" s="1"/>
    </row>
    <row r="9" spans="1:11" s="3" customFormat="1">
      <c r="A9" s="126"/>
      <c r="B9" s="126"/>
      <c r="C9" s="126"/>
      <c r="D9" s="10" t="s">
        <v>227</v>
      </c>
      <c r="E9" s="10" t="s">
        <v>228</v>
      </c>
      <c r="F9" s="10" t="s">
        <v>227</v>
      </c>
      <c r="G9" s="10" t="s">
        <v>228</v>
      </c>
      <c r="H9" s="10" t="s">
        <v>227</v>
      </c>
      <c r="I9" s="10"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11" t="s">
        <v>132</v>
      </c>
      <c r="B28" s="37" t="s">
        <v>133</v>
      </c>
      <c r="C28" s="70" t="s">
        <v>308</v>
      </c>
      <c r="D28" s="29">
        <f>'[6]Утв. тарифы на ЭЭ и ЭМ'!D16</f>
        <v>804.83</v>
      </c>
      <c r="E28" s="29">
        <f>'[6]Утв. тарифы на ЭЭ и ЭМ'!E16</f>
        <v>868.34</v>
      </c>
      <c r="F28" s="29">
        <f>'[7]Утв. тарифы на ЭЭ и ЭМ'!$D$16</f>
        <v>945.03</v>
      </c>
      <c r="G28" s="29">
        <f>'[7]Утв. тарифы на ЭЭ и ЭМ'!$E$16</f>
        <v>945.03</v>
      </c>
      <c r="H28" s="127">
        <f>'[32]0.1'!$L$20</f>
        <v>1015.1355467728604</v>
      </c>
      <c r="I28" s="128"/>
      <c r="K28" s="84" t="b">
        <f>ROUND([37]Свод!$D$146,1)=ROUND(H28,1)</f>
        <v>1</v>
      </c>
    </row>
    <row r="29" spans="1:11" ht="12.75" customHeight="1">
      <c r="A29" s="11"/>
      <c r="B29" s="45" t="s">
        <v>145</v>
      </c>
      <c r="C29" s="70" t="s">
        <v>308</v>
      </c>
      <c r="D29" s="29">
        <f>('[4]ТТЭЦ-2'!$F$636+'[4]ТТЭЦ-2'!$G$636+'[4]ТТЭЦ-2'!$H$636+'[4]ТТЭЦ-2'!$J$636+'[4]ТТЭЦ-2'!$K$636+'[4]ТТЭЦ-2'!$L$636)/('[4]ТТЭЦ-2'!$F$22+'[4]ТТЭЦ-2'!$G$22+'[4]ТТЭЦ-2'!$H$22+'[4]ТТЭЦ-2'!$J$22+'[4]ТТЭЦ-2'!$K$22+'[4]ТТЭЦ-2'!$L$22)</f>
        <v>869.1191457763241</v>
      </c>
      <c r="E29" s="29">
        <f>('[4]ТТЭЦ-2'!$N$636+'[4]ТТЭЦ-2'!$O$636+'[4]ТТЭЦ-2'!$P$636+'[4]ТТЭЦ-2'!$R$636+'[4]ТТЭЦ-2'!$S$636+'[4]ТТЭЦ-2'!$T$636)/('[4]ТТЭЦ-2'!$N$22+'[4]ТТЭЦ-2'!$O$22+'[4]ТТЭЦ-2'!$P$22+'[4]ТТЭЦ-2'!$R$22+'[4]ТТЭЦ-2'!$S$22+'[4]ТТЭЦ-2'!$T$22)</f>
        <v>1016.1342486125527</v>
      </c>
      <c r="F29" s="29">
        <f>'[32]2.2'!$G$170</f>
        <v>859.73833776550521</v>
      </c>
      <c r="G29" s="29">
        <f>'[32]2.1'!$G$170</f>
        <v>935.82873803886037</v>
      </c>
      <c r="H29" s="127">
        <f>'[32]2'!$G$170</f>
        <v>1005.3995798530382</v>
      </c>
      <c r="I29" s="128"/>
    </row>
    <row r="30" spans="1:11" ht="25.5">
      <c r="A30" s="11" t="s">
        <v>134</v>
      </c>
      <c r="B30" s="37" t="s">
        <v>135</v>
      </c>
      <c r="C30" s="70" t="s">
        <v>309</v>
      </c>
      <c r="D30" s="29">
        <f>'[6]Утв. тарифы на ЭЭ и ЭМ'!F16</f>
        <v>197214.69</v>
      </c>
      <c r="E30" s="29">
        <f>'[6]Утв. тарифы на ЭЭ и ЭМ'!G16</f>
        <v>207197.01</v>
      </c>
      <c r="F30" s="29">
        <f>'[7]Утв. тарифы на ЭЭ и ЭМ'!$F$16</f>
        <v>218762.58</v>
      </c>
      <c r="G30" s="29">
        <f>'[7]Утв. тарифы на ЭЭ и ЭМ'!$G$16</f>
        <v>218762.58</v>
      </c>
      <c r="H30" s="127">
        <f>'[32]0.1'!$L$21</f>
        <v>230319.48470091814</v>
      </c>
      <c r="I30" s="128"/>
      <c r="K30" s="84" t="b">
        <f>ROUND([37]Свод!$E$146,1)=ROUND(H30,1)</f>
        <v>1</v>
      </c>
    </row>
    <row r="31" spans="1:11" ht="27.75" customHeight="1">
      <c r="A31" s="11" t="s">
        <v>136</v>
      </c>
      <c r="B31" s="37" t="s">
        <v>148</v>
      </c>
      <c r="C31" s="36" t="s">
        <v>306</v>
      </c>
      <c r="D31" s="44"/>
      <c r="E31" s="44"/>
      <c r="F31" s="44"/>
      <c r="G31" s="44"/>
      <c r="H31" s="44"/>
      <c r="I31" s="44"/>
    </row>
    <row r="32" spans="1:11" ht="26.25" customHeight="1">
      <c r="A32" s="11" t="s">
        <v>137</v>
      </c>
      <c r="B32" s="46" t="s">
        <v>36</v>
      </c>
      <c r="C32" s="36" t="s">
        <v>306</v>
      </c>
      <c r="D32" s="29">
        <f>'ТТЭЦ-1 ДМ_П5'!D32</f>
        <v>663.9</v>
      </c>
      <c r="E32" s="29">
        <f>'ТТЭЦ-1 ДМ_П5'!E32</f>
        <v>703.31</v>
      </c>
      <c r="F32" s="29">
        <f>'ТТЭЦ-1 ДМ_П5'!F32</f>
        <v>748.66</v>
      </c>
      <c r="G32" s="29">
        <f>'ТТЭЦ-1 ДМ_П5'!G32</f>
        <v>748.66</v>
      </c>
      <c r="H32" s="127">
        <f>'ТТЭЦ-1 ДМ_П5'!H32</f>
        <v>830.36551394038156</v>
      </c>
      <c r="I32" s="131"/>
    </row>
    <row r="33" spans="1:9" ht="12.75" customHeight="1">
      <c r="A33" s="11" t="s">
        <v>138</v>
      </c>
      <c r="B33" s="46" t="s">
        <v>37</v>
      </c>
      <c r="C33" s="36" t="s">
        <v>306</v>
      </c>
      <c r="D33" s="44"/>
      <c r="E33" s="44"/>
      <c r="F33" s="44"/>
      <c r="G33" s="44"/>
      <c r="H33" s="44"/>
      <c r="I33" s="44"/>
    </row>
    <row r="34" spans="1:9" ht="12.75" customHeight="1">
      <c r="A34" s="11"/>
      <c r="B34" s="38" t="s">
        <v>38</v>
      </c>
      <c r="C34" s="36" t="s">
        <v>306</v>
      </c>
      <c r="D34" s="44"/>
      <c r="E34" s="44"/>
      <c r="F34" s="44"/>
      <c r="G34" s="44"/>
      <c r="H34" s="44"/>
      <c r="I34" s="44"/>
    </row>
    <row r="35" spans="1:9" ht="12.75" customHeight="1">
      <c r="A35" s="11"/>
      <c r="B35" s="38" t="s">
        <v>39</v>
      </c>
      <c r="C35" s="36" t="s">
        <v>306</v>
      </c>
      <c r="D35" s="44"/>
      <c r="E35" s="44"/>
      <c r="F35" s="44"/>
      <c r="G35" s="44"/>
      <c r="H35" s="44"/>
      <c r="I35" s="44"/>
    </row>
    <row r="36" spans="1:9" ht="12.75" customHeight="1">
      <c r="A36" s="11"/>
      <c r="B36" s="38" t="s">
        <v>40</v>
      </c>
      <c r="C36" s="36" t="s">
        <v>306</v>
      </c>
      <c r="D36" s="44"/>
      <c r="E36" s="44"/>
      <c r="F36" s="44"/>
      <c r="G36" s="44"/>
      <c r="H36" s="44"/>
      <c r="I36" s="44"/>
    </row>
    <row r="37" spans="1:9" ht="12.75" customHeight="1">
      <c r="A37" s="11"/>
      <c r="B37" s="38" t="s">
        <v>41</v>
      </c>
      <c r="C37" s="36" t="s">
        <v>306</v>
      </c>
      <c r="D37" s="44"/>
      <c r="E37" s="44"/>
      <c r="F37" s="44"/>
      <c r="G37" s="44"/>
      <c r="H37" s="44"/>
      <c r="I37" s="44"/>
    </row>
    <row r="38" spans="1:9" ht="12.75" customHeight="1">
      <c r="A38" s="11" t="s">
        <v>139</v>
      </c>
      <c r="B38" s="46" t="s">
        <v>42</v>
      </c>
      <c r="C38" s="36" t="s">
        <v>306</v>
      </c>
      <c r="D38" s="44"/>
      <c r="E38" s="44"/>
      <c r="F38" s="44"/>
      <c r="G38" s="44"/>
      <c r="H38" s="44"/>
      <c r="I38" s="44"/>
    </row>
    <row r="39" spans="1:9" ht="12.75" customHeight="1">
      <c r="A39" s="11" t="s">
        <v>140</v>
      </c>
      <c r="B39" s="37" t="s">
        <v>43</v>
      </c>
      <c r="C39" s="36" t="s">
        <v>26</v>
      </c>
      <c r="D39" s="44"/>
      <c r="E39" s="44"/>
      <c r="F39" s="44"/>
      <c r="G39" s="44"/>
      <c r="H39" s="44"/>
      <c r="I39" s="44"/>
    </row>
    <row r="40" spans="1:9" ht="25.5" customHeight="1">
      <c r="A40" s="11" t="s">
        <v>141</v>
      </c>
      <c r="B40" s="38" t="s">
        <v>44</v>
      </c>
      <c r="C40" s="11" t="s">
        <v>307</v>
      </c>
      <c r="D40" s="44"/>
      <c r="E40" s="44"/>
      <c r="F40" s="44"/>
      <c r="G40" s="44"/>
      <c r="H40" s="44"/>
      <c r="I40" s="44"/>
    </row>
    <row r="41" spans="1:9" ht="12.75" customHeight="1">
      <c r="A41" s="11" t="s">
        <v>142</v>
      </c>
      <c r="B41" s="46" t="s">
        <v>45</v>
      </c>
      <c r="C41" s="36" t="s">
        <v>306</v>
      </c>
      <c r="D41" s="44"/>
      <c r="E41" s="44"/>
      <c r="F41" s="44"/>
      <c r="G41" s="44"/>
      <c r="H41" s="44"/>
      <c r="I41" s="44"/>
    </row>
    <row r="42" spans="1:9" ht="25.5">
      <c r="A42" s="11" t="s">
        <v>143</v>
      </c>
      <c r="B42" s="37" t="s">
        <v>46</v>
      </c>
      <c r="C42" s="70" t="s">
        <v>310</v>
      </c>
      <c r="D42" s="44"/>
      <c r="E42" s="44"/>
      <c r="F42" s="44"/>
      <c r="G42" s="44"/>
      <c r="H42" s="44"/>
      <c r="I42" s="44"/>
    </row>
    <row r="43" spans="1:9" ht="25.5">
      <c r="A43" s="11"/>
      <c r="B43" s="38" t="s">
        <v>47</v>
      </c>
      <c r="C43" s="70" t="s">
        <v>310</v>
      </c>
      <c r="D43" s="29">
        <f>'[8]Утв. тарифы на ТЭ и ТН'!$X$28</f>
        <v>51.7</v>
      </c>
      <c r="E43" s="29">
        <f>'[8]Утв. тарифы на ТЭ и ТН'!$Y$28</f>
        <v>53.77</v>
      </c>
      <c r="F43" s="29">
        <f>'[8]Утв. тарифы на ТЭ и ТН'!$AA$28</f>
        <v>53.52</v>
      </c>
      <c r="G43" s="29">
        <f>'[8]Утв. тарифы на ТЭ и ТН'!$AB$28</f>
        <v>53.52</v>
      </c>
      <c r="H43" s="127">
        <f>'ТТЭЦ-1 ДМ_П5'!H43</f>
        <v>50.400611120668223</v>
      </c>
      <c r="I43" s="131"/>
    </row>
    <row r="44" spans="1:9" ht="25.5">
      <c r="A44" s="11"/>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153</v>
      </c>
      <c r="B49" s="122"/>
      <c r="C49" s="122"/>
      <c r="D49" s="122"/>
      <c r="E49" s="122"/>
      <c r="F49" s="122"/>
      <c r="G49" s="122"/>
      <c r="H49" s="122"/>
      <c r="I49" s="122"/>
    </row>
  </sheetData>
  <mergeCells count="18">
    <mergeCell ref="A49:I49"/>
    <mergeCell ref="H32:I32"/>
    <mergeCell ref="H43:I43"/>
    <mergeCell ref="A46:I46"/>
    <mergeCell ref="H30:I30"/>
    <mergeCell ref="H28:I28"/>
    <mergeCell ref="H29:I29"/>
    <mergeCell ref="A47:I47"/>
    <mergeCell ref="A48:I48"/>
    <mergeCell ref="H2:I2"/>
    <mergeCell ref="A4:I4"/>
    <mergeCell ref="A7:A9"/>
    <mergeCell ref="B7:B9"/>
    <mergeCell ref="C7:C9"/>
    <mergeCell ref="D7:E7"/>
    <mergeCell ref="F7:G7"/>
    <mergeCell ref="H7:I7"/>
    <mergeCell ref="A5:I5"/>
  </mergeCells>
  <conditionalFormatting sqref="K28">
    <cfRule type="containsText" dxfId="15" priority="3" operator="containsText" text="ложь">
      <formula>NOT(ISERROR(SEARCH("ложь",K28)))</formula>
    </cfRule>
    <cfRule type="containsText" dxfId="14" priority="4" operator="containsText" text="истина">
      <formula>NOT(ISERROR(SEARCH("истина",K28)))</formula>
    </cfRule>
  </conditionalFormatting>
  <conditionalFormatting sqref="K30">
    <cfRule type="containsText" dxfId="13" priority="1" operator="containsText" text="ложь">
      <formula>NOT(ISERROR(SEARCH("ложь",K30)))</formula>
    </cfRule>
    <cfRule type="containsText" dxfId="1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19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7" width="11.7109375" style="33" bestFit="1" customWidth="1"/>
    <col min="8" max="8" width="15.42578125" style="33" bestFit="1" customWidth="1"/>
    <col min="9" max="10" width="13.42578125" style="33" customWidth="1"/>
    <col min="11"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3" spans="1:6">
      <c r="B3" s="61"/>
    </row>
    <row r="4" spans="1:6">
      <c r="A4" s="123" t="s">
        <v>284</v>
      </c>
      <c r="B4" s="123"/>
      <c r="C4" s="123"/>
      <c r="D4" s="123"/>
      <c r="E4" s="123"/>
      <c r="F4" s="123"/>
    </row>
    <row r="5" spans="1:6">
      <c r="A5" s="123" t="str">
        <f>Титульный!$C$21</f>
        <v>Няганская ГРЭС (БЛ 1) НВ</v>
      </c>
      <c r="B5" s="123"/>
      <c r="C5" s="123"/>
      <c r="D5" s="123"/>
      <c r="E5" s="123"/>
      <c r="F5" s="123"/>
    </row>
    <row r="6" spans="1:6">
      <c r="A6" s="35"/>
      <c r="B6" s="35"/>
      <c r="C6" s="35"/>
      <c r="D6" s="35"/>
      <c r="E6" s="35"/>
      <c r="F6" s="35"/>
    </row>
    <row r="7" spans="1:6" s="8" customFormat="1" ht="38.25">
      <c r="A7" s="124" t="s">
        <v>0</v>
      </c>
      <c r="B7" s="124" t="s">
        <v>7</v>
      </c>
      <c r="C7" s="124" t="s">
        <v>8</v>
      </c>
      <c r="D7" s="30" t="s">
        <v>127</v>
      </c>
      <c r="E7" s="30" t="s">
        <v>128</v>
      </c>
      <c r="F7" s="30" t="s">
        <v>129</v>
      </c>
    </row>
    <row r="8" spans="1:6" s="8" customFormat="1">
      <c r="A8" s="124"/>
      <c r="B8" s="124"/>
      <c r="C8" s="124"/>
      <c r="D8" s="30">
        <f>Титульный!$B$5-2</f>
        <v>2022</v>
      </c>
      <c r="E8" s="30">
        <f>Титульный!$B$5-1</f>
        <v>2023</v>
      </c>
      <c r="F8" s="30">
        <f>Титульный!$B$5</f>
        <v>2024</v>
      </c>
    </row>
    <row r="9" spans="1:6" s="8" customFormat="1">
      <c r="A9" s="124"/>
      <c r="B9" s="124"/>
      <c r="C9" s="124"/>
      <c r="D9" s="30" t="s">
        <v>55</v>
      </c>
      <c r="E9" s="30" t="s">
        <v>55</v>
      </c>
      <c r="F9" s="3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[22]Год!$H$11</f>
        <v>453.19999999999987</v>
      </c>
      <c r="E139" s="29">
        <f>'[25]0.1'!$I$11</f>
        <v>453.19999999999987</v>
      </c>
      <c r="F139" s="29">
        <f>'[25]0.1'!$L$11</f>
        <v>453.19999999999987</v>
      </c>
    </row>
    <row r="140" spans="1:6" ht="38.25">
      <c r="A140" s="36" t="s">
        <v>67</v>
      </c>
      <c r="B140" s="37" t="s">
        <v>28</v>
      </c>
      <c r="C140" s="36" t="s">
        <v>29</v>
      </c>
      <c r="D140" s="29">
        <f>[22]Год!$H$12-[22]Год!$H$14</f>
        <v>431.83755179771509</v>
      </c>
      <c r="E140" s="29">
        <f>'[25]0.1'!$I$12</f>
        <v>443.11657499999995</v>
      </c>
      <c r="F140" s="29">
        <f>'[25]0.1'!$L$12</f>
        <v>442.91229063639298</v>
      </c>
    </row>
    <row r="141" spans="1:6">
      <c r="A141" s="36" t="s">
        <v>68</v>
      </c>
      <c r="B141" s="37" t="s">
        <v>69</v>
      </c>
      <c r="C141" s="36" t="s">
        <v>130</v>
      </c>
      <c r="D141" s="29">
        <f>'[4]НГРЭС Б1'!$E$7</f>
        <v>3431.8829999999998</v>
      </c>
      <c r="E141" s="29">
        <f>'[25]0.1'!$I$13</f>
        <v>3025.2045600000001</v>
      </c>
      <c r="F141" s="29">
        <f>'[25]0.1'!$L$13</f>
        <v>3056.9838199683845</v>
      </c>
    </row>
    <row r="142" spans="1:6">
      <c r="A142" s="36" t="s">
        <v>70</v>
      </c>
      <c r="B142" s="37" t="s">
        <v>71</v>
      </c>
      <c r="C142" s="36" t="s">
        <v>130</v>
      </c>
      <c r="D142" s="29">
        <f>'[4]НГРЭС Б1'!$E$22</f>
        <v>3366.0789999999993</v>
      </c>
      <c r="E142" s="29">
        <f>'[25]0.1'!$I$15</f>
        <v>2994.9818110210003</v>
      </c>
      <c r="F142" s="29">
        <f>'[25]0.1'!$L$15</f>
        <v>3005.2604838582301</v>
      </c>
    </row>
    <row r="143" spans="1:6">
      <c r="A143" s="36" t="s">
        <v>72</v>
      </c>
      <c r="B143" s="37" t="s">
        <v>73</v>
      </c>
      <c r="C143" s="36" t="s">
        <v>74</v>
      </c>
      <c r="D143" s="29">
        <f>'[4]НГРЭС Б1'!$E$23</f>
        <v>4.9859999999999998</v>
      </c>
      <c r="E143" s="29">
        <f>'[25]0.1'!$I$16</f>
        <v>0</v>
      </c>
      <c r="F143" s="29">
        <f>'[25]0.1'!$L$16</f>
        <v>0</v>
      </c>
    </row>
    <row r="144" spans="1:6">
      <c r="A144" s="36" t="s">
        <v>75</v>
      </c>
      <c r="B144" s="37" t="s">
        <v>76</v>
      </c>
      <c r="C144" s="36" t="s">
        <v>74</v>
      </c>
      <c r="D144" s="29">
        <f>'[4]НГРЭС Б1'!$E$29</f>
        <v>0</v>
      </c>
      <c r="E144" s="29">
        <f>'[25]0.1'!$I$17</f>
        <v>0</v>
      </c>
      <c r="F144" s="29">
        <f>'[25]0.1'!$L$17</f>
        <v>0</v>
      </c>
    </row>
    <row r="145" spans="1:8">
      <c r="A145" s="36" t="s">
        <v>77</v>
      </c>
      <c r="B145" s="37" t="s">
        <v>9</v>
      </c>
      <c r="C145" s="36" t="s">
        <v>78</v>
      </c>
      <c r="D145" s="40"/>
      <c r="E145" s="29">
        <f>'[25]0.1'!$I$43</f>
        <v>2915603.8931682869</v>
      </c>
      <c r="F145" s="29">
        <f>'[25]0.1'!$L$43</f>
        <v>3112873.5403994704</v>
      </c>
    </row>
    <row r="146" spans="1:8">
      <c r="A146" s="36"/>
      <c r="B146" s="37" t="s">
        <v>199</v>
      </c>
      <c r="C146" s="36"/>
      <c r="D146" s="40"/>
      <c r="E146" s="40"/>
      <c r="F146" s="40"/>
    </row>
    <row r="147" spans="1:8">
      <c r="A147" s="36" t="s">
        <v>79</v>
      </c>
      <c r="B147" s="38" t="s">
        <v>12</v>
      </c>
      <c r="C147" s="36" t="s">
        <v>78</v>
      </c>
      <c r="D147" s="40"/>
      <c r="E147" s="29">
        <f>'[25]0.1'!$G$43</f>
        <v>1873099.3064583996</v>
      </c>
      <c r="F147" s="29">
        <f>'[25]0.1'!$J$43</f>
        <v>2016590.5708796284</v>
      </c>
    </row>
    <row r="148" spans="1:8">
      <c r="A148" s="36" t="s">
        <v>80</v>
      </c>
      <c r="B148" s="38" t="s">
        <v>13</v>
      </c>
      <c r="C148" s="36" t="s">
        <v>78</v>
      </c>
      <c r="D148" s="40"/>
      <c r="E148" s="29">
        <f>'[25]0.1'!$H$43</f>
        <v>1042504.5867098873</v>
      </c>
      <c r="F148" s="29">
        <f>'[25]0.1'!$K$43</f>
        <v>1096282.969519842</v>
      </c>
    </row>
    <row r="149" spans="1:8" ht="25.5">
      <c r="A149" s="36" t="s">
        <v>81</v>
      </c>
      <c r="B149" s="38" t="s">
        <v>14</v>
      </c>
      <c r="C149" s="36" t="s">
        <v>78</v>
      </c>
      <c r="D149" s="41"/>
      <c r="E149" s="41"/>
      <c r="F149" s="41"/>
    </row>
    <row r="150" spans="1:8">
      <c r="A150" s="36" t="s">
        <v>82</v>
      </c>
      <c r="B150" s="37" t="s">
        <v>83</v>
      </c>
      <c r="C150" s="36" t="s">
        <v>78</v>
      </c>
      <c r="D150" s="29">
        <f>'[4]НГРЭС Б1'!$E$620</f>
        <v>1995460.6835499997</v>
      </c>
      <c r="E150" s="29">
        <f>'[25]0.1'!$I$31</f>
        <v>1868331.3103901634</v>
      </c>
      <c r="F150" s="29">
        <f>'[25]0.1'!$L$31</f>
        <v>2011296.2395483411</v>
      </c>
      <c r="G150" s="47"/>
      <c r="H150" s="47"/>
    </row>
    <row r="151" spans="1:8">
      <c r="A151" s="36"/>
      <c r="B151" s="37" t="s">
        <v>199</v>
      </c>
      <c r="C151" s="36"/>
      <c r="D151" s="40"/>
      <c r="E151" s="40"/>
      <c r="F151" s="40"/>
    </row>
    <row r="152" spans="1:8">
      <c r="A152" s="36" t="s">
        <v>84</v>
      </c>
      <c r="B152" s="38" t="s">
        <v>85</v>
      </c>
      <c r="C152" s="36" t="s">
        <v>78</v>
      </c>
      <c r="D152" s="29">
        <f>'[4]НГРЭС Б1'!$E$636</f>
        <v>1995460.6835499997</v>
      </c>
      <c r="E152" s="29">
        <f>'[25]0.1'!$I$32</f>
        <v>1868331.3103901634</v>
      </c>
      <c r="F152" s="29">
        <f>'[25]0.1'!$L$32</f>
        <v>2011296.2395483411</v>
      </c>
      <c r="G152" s="47"/>
      <c r="H152" s="47"/>
    </row>
    <row r="153" spans="1:8" ht="25.5">
      <c r="A153" s="36"/>
      <c r="B153" s="38" t="s">
        <v>86</v>
      </c>
      <c r="C153" s="36" t="s">
        <v>30</v>
      </c>
      <c r="D153" s="29">
        <f>'[4]НГРЭС Б1'!$E$32</f>
        <v>218.52374633237892</v>
      </c>
      <c r="E153" s="29">
        <f>'[25]4'!$L$24</f>
        <v>215.99999999999997</v>
      </c>
      <c r="F153" s="29">
        <f>'[25]4'!$M$24</f>
        <v>216</v>
      </c>
      <c r="G153" s="47"/>
      <c r="H153" s="47"/>
    </row>
    <row r="154" spans="1:8">
      <c r="A154" s="36" t="s">
        <v>87</v>
      </c>
      <c r="B154" s="38" t="s">
        <v>88</v>
      </c>
      <c r="C154" s="36" t="s">
        <v>78</v>
      </c>
      <c r="D154" s="29">
        <f>'[4]НГРЭС Б1'!$E$652</f>
        <v>0</v>
      </c>
      <c r="E154" s="29">
        <f>'[25]0.1'!$I$33</f>
        <v>0</v>
      </c>
      <c r="F154" s="29">
        <f>'[25]0.1'!$L$33</f>
        <v>0</v>
      </c>
    </row>
    <row r="155" spans="1:8">
      <c r="A155" s="36"/>
      <c r="B155" s="38" t="s">
        <v>89</v>
      </c>
      <c r="C155" s="36" t="s">
        <v>90</v>
      </c>
      <c r="D155" s="29">
        <f>'[4]НГРЭС Б1'!$E$36</f>
        <v>150.62174087444845</v>
      </c>
      <c r="E155" s="29">
        <f>'[25]4'!$L$28</f>
        <v>150.5</v>
      </c>
      <c r="F155" s="29">
        <f>'[25]4'!$M$28</f>
        <v>150.5</v>
      </c>
    </row>
    <row r="156" spans="1:8" ht="25.5">
      <c r="A156" s="36"/>
      <c r="B156" s="9" t="s">
        <v>91</v>
      </c>
      <c r="C156" s="36" t="s">
        <v>26</v>
      </c>
      <c r="D156" s="90" t="s">
        <v>325</v>
      </c>
      <c r="E156" s="64" t="s">
        <v>325</v>
      </c>
      <c r="F156" s="85" t="s">
        <v>325</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30" t="s">
        <v>99</v>
      </c>
      <c r="D160" s="41"/>
      <c r="E160" s="41"/>
      <c r="F160" s="41"/>
    </row>
    <row r="161" spans="1:10" ht="25.5">
      <c r="A161" s="36" t="s">
        <v>100</v>
      </c>
      <c r="B161" s="38" t="s">
        <v>101</v>
      </c>
      <c r="C161" s="36" t="s">
        <v>26</v>
      </c>
      <c r="D161" s="41"/>
      <c r="E161" s="41"/>
      <c r="F161" s="41"/>
    </row>
    <row r="162" spans="1:10">
      <c r="A162" s="36" t="s">
        <v>102</v>
      </c>
      <c r="B162" s="9" t="s">
        <v>103</v>
      </c>
      <c r="C162" s="36" t="s">
        <v>78</v>
      </c>
      <c r="D162" s="29">
        <f>SUM(D164:D167)</f>
        <v>5578526.9948200006</v>
      </c>
      <c r="E162" s="41"/>
      <c r="F162" s="41"/>
      <c r="G162" s="47"/>
      <c r="H162" s="47"/>
      <c r="I162" s="47"/>
      <c r="J162" s="47"/>
    </row>
    <row r="163" spans="1:10">
      <c r="A163" s="36"/>
      <c r="B163" s="37" t="s">
        <v>199</v>
      </c>
      <c r="C163" s="36"/>
      <c r="D163" s="40"/>
      <c r="E163" s="41"/>
      <c r="F163" s="41"/>
      <c r="H163" s="47"/>
      <c r="I163" s="47"/>
      <c r="J163" s="83"/>
    </row>
    <row r="164" spans="1:10">
      <c r="A164" s="36" t="s">
        <v>104</v>
      </c>
      <c r="B164" s="38" t="s">
        <v>16</v>
      </c>
      <c r="C164" s="36" t="s">
        <v>78</v>
      </c>
      <c r="D164" s="29">
        <v>3172379.4126599999</v>
      </c>
      <c r="E164" s="41"/>
      <c r="F164" s="41"/>
      <c r="G164" s="47"/>
      <c r="H164" s="47"/>
      <c r="I164" s="47"/>
      <c r="J164" s="47"/>
    </row>
    <row r="165" spans="1:10">
      <c r="A165" s="36" t="s">
        <v>105</v>
      </c>
      <c r="B165" s="38" t="s">
        <v>17</v>
      </c>
      <c r="C165" s="36" t="s">
        <v>78</v>
      </c>
      <c r="D165" s="29">
        <v>2397560.9984400002</v>
      </c>
      <c r="E165" s="41"/>
      <c r="F165" s="41"/>
      <c r="H165" s="47"/>
      <c r="I165" s="47"/>
      <c r="J165" s="47"/>
    </row>
    <row r="166" spans="1:10" ht="25.5">
      <c r="A166" s="36" t="s">
        <v>106</v>
      </c>
      <c r="B166" s="38" t="s">
        <v>18</v>
      </c>
      <c r="C166" s="36" t="s">
        <v>78</v>
      </c>
      <c r="D166" s="29">
        <v>0</v>
      </c>
      <c r="E166" s="41"/>
      <c r="F166" s="41"/>
      <c r="H166" s="47"/>
      <c r="I166" s="47"/>
      <c r="J166" s="47"/>
    </row>
    <row r="167" spans="1:10">
      <c r="A167" s="36" t="s">
        <v>149</v>
      </c>
      <c r="B167" s="38" t="s">
        <v>150</v>
      </c>
      <c r="C167" s="36" t="s">
        <v>78</v>
      </c>
      <c r="D167" s="71">
        <f>('[5]2600'!$CI$12+'[5]2600'!$DA$12+'[5]2600'!$DK$12+'[5]2600'!$DM$12+'[5]2600'!$DO$12+'[5]2600'!$DP$12)/1000</f>
        <v>8586.5837200000005</v>
      </c>
      <c r="E167" s="41"/>
      <c r="F167" s="41"/>
      <c r="H167" s="47"/>
      <c r="I167" s="47"/>
      <c r="J167" s="47"/>
    </row>
    <row r="168" spans="1:10">
      <c r="A168" s="36" t="s">
        <v>107</v>
      </c>
      <c r="B168" s="9" t="s">
        <v>108</v>
      </c>
      <c r="C168" s="36" t="s">
        <v>78</v>
      </c>
      <c r="D168" s="41"/>
      <c r="E168" s="41"/>
      <c r="F168" s="41"/>
    </row>
    <row r="169" spans="1:10">
      <c r="A169" s="36"/>
      <c r="B169" s="37" t="s">
        <v>199</v>
      </c>
      <c r="C169" s="36"/>
      <c r="D169" s="40"/>
      <c r="E169" s="41"/>
      <c r="F169" s="41"/>
    </row>
    <row r="170" spans="1:10">
      <c r="A170" s="36" t="s">
        <v>109</v>
      </c>
      <c r="B170" s="38" t="s">
        <v>19</v>
      </c>
      <c r="C170" s="36" t="s">
        <v>78</v>
      </c>
      <c r="D170" s="41"/>
      <c r="E170" s="41"/>
      <c r="F170" s="41"/>
    </row>
    <row r="171" spans="1:10">
      <c r="A171" s="36" t="s">
        <v>110</v>
      </c>
      <c r="B171" s="38" t="s">
        <v>33</v>
      </c>
      <c r="C171" s="36" t="s">
        <v>78</v>
      </c>
      <c r="D171" s="41"/>
      <c r="E171" s="41"/>
      <c r="F171" s="41"/>
    </row>
    <row r="172" spans="1:10">
      <c r="A172" s="36" t="s">
        <v>111</v>
      </c>
      <c r="B172" s="9" t="s">
        <v>112</v>
      </c>
      <c r="C172" s="36" t="s">
        <v>78</v>
      </c>
      <c r="D172" s="41"/>
      <c r="E172" s="41"/>
      <c r="F172" s="41"/>
    </row>
    <row r="173" spans="1:10">
      <c r="A173" s="36"/>
      <c r="B173" s="37" t="s">
        <v>199</v>
      </c>
      <c r="C173" s="36"/>
      <c r="D173" s="40"/>
      <c r="E173" s="41"/>
      <c r="F173" s="41"/>
    </row>
    <row r="174" spans="1:10">
      <c r="A174" s="36" t="s">
        <v>113</v>
      </c>
      <c r="B174" s="38" t="s">
        <v>16</v>
      </c>
      <c r="C174" s="36" t="s">
        <v>78</v>
      </c>
      <c r="D174" s="41"/>
      <c r="E174" s="41"/>
      <c r="F174" s="41"/>
    </row>
    <row r="175" spans="1:10">
      <c r="A175" s="36" t="s">
        <v>114</v>
      </c>
      <c r="B175" s="38" t="s">
        <v>17</v>
      </c>
      <c r="C175" s="36" t="s">
        <v>78</v>
      </c>
      <c r="D175" s="41"/>
      <c r="E175" s="41"/>
      <c r="F175" s="41"/>
    </row>
    <row r="176" spans="1:10"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38.25">
      <c r="A184" s="36" t="s">
        <v>124</v>
      </c>
      <c r="B184" s="9" t="s">
        <v>11</v>
      </c>
      <c r="C184" s="36" t="s">
        <v>26</v>
      </c>
      <c r="D184" s="124" t="s">
        <v>125</v>
      </c>
      <c r="E184" s="124"/>
      <c r="F184" s="124"/>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Титульный!$C$21</f>
        <v>Няганская ГРЭС (БЛ 1)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2"/>
    </row>
    <row r="8" spans="1:11" s="3" customFormat="1">
      <c r="A8" s="126"/>
      <c r="B8" s="126"/>
      <c r="C8" s="126"/>
      <c r="D8" s="42">
        <f>Титульный!$B$5-2</f>
        <v>2022</v>
      </c>
      <c r="E8" s="43" t="s">
        <v>55</v>
      </c>
      <c r="F8" s="42">
        <f>Титульный!$B$5-1</f>
        <v>2023</v>
      </c>
      <c r="G8" s="43" t="s">
        <v>55</v>
      </c>
      <c r="H8" s="42">
        <f>Титульный!$B$5</f>
        <v>2024</v>
      </c>
      <c r="I8" s="43" t="s">
        <v>55</v>
      </c>
      <c r="K8" s="2"/>
    </row>
    <row r="9" spans="1:11" s="3" customFormat="1">
      <c r="A9" s="126"/>
      <c r="B9" s="126"/>
      <c r="C9" s="126"/>
      <c r="D9" s="10" t="s">
        <v>227</v>
      </c>
      <c r="E9" s="10" t="s">
        <v>228</v>
      </c>
      <c r="F9" s="10" t="s">
        <v>227</v>
      </c>
      <c r="G9" s="10" t="s">
        <v>228</v>
      </c>
      <c r="H9" s="10" t="s">
        <v>227</v>
      </c>
      <c r="I9" s="10"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30" t="s">
        <v>132</v>
      </c>
      <c r="B28" s="37" t="s">
        <v>133</v>
      </c>
      <c r="C28" s="70" t="s">
        <v>308</v>
      </c>
      <c r="D28" s="29">
        <f>'[6]Утв. тарифы на ЭЭ и ЭМ'!D17</f>
        <v>539.12</v>
      </c>
      <c r="E28" s="29">
        <f>'[6]Утв. тарифы на ЭЭ и ЭМ'!E17</f>
        <v>573.04999999999995</v>
      </c>
      <c r="F28" s="29">
        <f>'[7]Утв. тарифы на ЭЭ и ЭМ'!$D$17</f>
        <v>625.41</v>
      </c>
      <c r="G28" s="29">
        <f>'[7]Утв. тарифы на ЭЭ и ЭМ'!$E$17</f>
        <v>625.41</v>
      </c>
      <c r="H28" s="127">
        <f>'[25]0.1'!$L$20</f>
        <v>671.02022660301247</v>
      </c>
      <c r="I28" s="128"/>
      <c r="K28" s="84" t="b">
        <f>ROUND([37]Свод!$D$160,1)=ROUND(H28,1)</f>
        <v>1</v>
      </c>
    </row>
    <row r="29" spans="1:11" ht="12.75" customHeight="1">
      <c r="A29" s="30"/>
      <c r="B29" s="45" t="s">
        <v>145</v>
      </c>
      <c r="C29" s="70" t="s">
        <v>308</v>
      </c>
      <c r="D29" s="29">
        <f>('[4]НГРЭС Б1'!$F$636+'[4]НГРЭС Б1'!$G$636+'[4]НГРЭС Б1'!$H$636+'[4]НГРЭС Б1'!$J$636+'[4]НГРЭС Б1'!$K$636+'[4]НГРЭС Б1'!$L$636)/('[4]НГРЭС Б1'!$F$22+'[4]НГРЭС Б1'!$G$22+'[4]НГРЭС Б1'!$H$22+'[4]НГРЭС Б1'!$J$22+'[4]НГРЭС Б1'!$K$22+'[4]НГРЭС Б1'!$L$22)</f>
        <v>575.06102546569571</v>
      </c>
      <c r="E29" s="29">
        <f>('[4]НГРЭС Б1'!$N$636+'[4]НГРЭС Б1'!$O$636+'[4]НГРЭС Б1'!$P$636+'[4]НГРЭС Б1'!$R$636+'[4]НГРЭС Б1'!$S$636+'[4]НГРЭС Б1'!$T$636)/('[4]НГРЭС Б1'!$N$22+'[4]НГРЭС Б1'!$O$22+'[4]НГРЭС Б1'!$P$22+'[4]НГРЭС Б1'!$R$22+'[4]НГРЭС Б1'!$S$22+'[4]НГРЭС Б1'!$T$22)</f>
        <v>611.39398976035136</v>
      </c>
      <c r="F29" s="29">
        <f>'[25]2.2'!$G$170</f>
        <v>571.65502151519058</v>
      </c>
      <c r="G29" s="29">
        <f>'[25]2.1'!$G$170</f>
        <v>623.82058666100625</v>
      </c>
      <c r="H29" s="127">
        <f>'[25]2'!$G$170</f>
        <v>669.25853860301243</v>
      </c>
      <c r="I29" s="128"/>
    </row>
    <row r="30" spans="1:11" ht="25.5">
      <c r="A30" s="30" t="s">
        <v>134</v>
      </c>
      <c r="B30" s="37" t="s">
        <v>135</v>
      </c>
      <c r="C30" s="70" t="s">
        <v>309</v>
      </c>
      <c r="D30" s="29">
        <f>'[6]Утв. тарифы на ЭЭ и ЭМ'!F17</f>
        <v>185834.47</v>
      </c>
      <c r="E30" s="29">
        <f>'[6]Утв. тарифы на ЭЭ и ЭМ'!G17</f>
        <v>185834.47</v>
      </c>
      <c r="F30" s="29">
        <f>'[7]Утв. тарифы на ЭЭ и ЭМ'!$F$17</f>
        <v>196055.37</v>
      </c>
      <c r="G30" s="29">
        <f>'[7]Утв. тарифы на ЭЭ и ЭМ'!$G$17</f>
        <v>196055.37</v>
      </c>
      <c r="H30" s="127">
        <f>'[25]0.1'!$L$21</f>
        <v>206264.12059007995</v>
      </c>
      <c r="I30" s="128"/>
      <c r="K30" s="84" t="b">
        <f>ROUND([37]Свод!$E$160,1)=ROUND(H30,1)</f>
        <v>1</v>
      </c>
    </row>
    <row r="31" spans="1:11" ht="27.75" customHeight="1">
      <c r="A31" s="30" t="s">
        <v>136</v>
      </c>
      <c r="B31" s="37" t="s">
        <v>35</v>
      </c>
      <c r="C31" s="36" t="s">
        <v>306</v>
      </c>
      <c r="D31" s="44"/>
      <c r="E31" s="44"/>
      <c r="F31" s="44"/>
      <c r="G31" s="44"/>
      <c r="H31" s="44"/>
      <c r="I31" s="44"/>
    </row>
    <row r="32" spans="1:11" ht="26.25" customHeight="1">
      <c r="A32" s="30" t="s">
        <v>137</v>
      </c>
      <c r="B32" s="46" t="s">
        <v>36</v>
      </c>
      <c r="C32" s="36" t="s">
        <v>306</v>
      </c>
      <c r="D32" s="40"/>
      <c r="E32" s="40"/>
      <c r="F32" s="40"/>
      <c r="G32" s="40"/>
      <c r="H32" s="44"/>
      <c r="I32" s="44"/>
    </row>
    <row r="33" spans="1:9" ht="12.75" customHeight="1">
      <c r="A33" s="30" t="s">
        <v>138</v>
      </c>
      <c r="B33" s="46" t="s">
        <v>37</v>
      </c>
      <c r="C33" s="36" t="s">
        <v>306</v>
      </c>
      <c r="D33" s="44"/>
      <c r="E33" s="44"/>
      <c r="F33" s="44"/>
      <c r="G33" s="44"/>
      <c r="H33" s="44"/>
      <c r="I33" s="44"/>
    </row>
    <row r="34" spans="1:9" ht="12.75" customHeight="1">
      <c r="A34" s="30"/>
      <c r="B34" s="38" t="s">
        <v>38</v>
      </c>
      <c r="C34" s="36" t="s">
        <v>306</v>
      </c>
      <c r="D34" s="44"/>
      <c r="E34" s="44"/>
      <c r="F34" s="44"/>
      <c r="G34" s="44"/>
      <c r="H34" s="44"/>
      <c r="I34" s="44"/>
    </row>
    <row r="35" spans="1:9" ht="12.75" customHeight="1">
      <c r="A35" s="30"/>
      <c r="B35" s="38" t="s">
        <v>39</v>
      </c>
      <c r="C35" s="36" t="s">
        <v>306</v>
      </c>
      <c r="D35" s="44"/>
      <c r="E35" s="44"/>
      <c r="F35" s="44"/>
      <c r="G35" s="44"/>
      <c r="H35" s="44"/>
      <c r="I35" s="44"/>
    </row>
    <row r="36" spans="1:9" ht="12.75" customHeight="1">
      <c r="A36" s="30"/>
      <c r="B36" s="38" t="s">
        <v>40</v>
      </c>
      <c r="C36" s="36" t="s">
        <v>306</v>
      </c>
      <c r="D36" s="44"/>
      <c r="E36" s="44"/>
      <c r="F36" s="44"/>
      <c r="G36" s="44"/>
      <c r="H36" s="44"/>
      <c r="I36" s="44"/>
    </row>
    <row r="37" spans="1:9" ht="12.75" customHeight="1">
      <c r="A37" s="30"/>
      <c r="B37" s="38" t="s">
        <v>41</v>
      </c>
      <c r="C37" s="36" t="s">
        <v>306</v>
      </c>
      <c r="D37" s="44"/>
      <c r="E37" s="44"/>
      <c r="F37" s="44"/>
      <c r="G37" s="44"/>
      <c r="H37" s="44"/>
      <c r="I37" s="44"/>
    </row>
    <row r="38" spans="1:9" ht="12.75" customHeight="1">
      <c r="A38" s="30" t="s">
        <v>139</v>
      </c>
      <c r="B38" s="46" t="s">
        <v>42</v>
      </c>
      <c r="C38" s="36" t="s">
        <v>306</v>
      </c>
      <c r="D38" s="44"/>
      <c r="E38" s="44"/>
      <c r="F38" s="44"/>
      <c r="G38" s="44"/>
      <c r="H38" s="44"/>
      <c r="I38" s="44"/>
    </row>
    <row r="39" spans="1:9" ht="12.75" customHeight="1">
      <c r="A39" s="30" t="s">
        <v>140</v>
      </c>
      <c r="B39" s="37" t="s">
        <v>43</v>
      </c>
      <c r="C39" s="36" t="s">
        <v>26</v>
      </c>
      <c r="D39" s="44"/>
      <c r="E39" s="44"/>
      <c r="F39" s="44"/>
      <c r="G39" s="44"/>
      <c r="H39" s="44"/>
      <c r="I39" s="44"/>
    </row>
    <row r="40" spans="1:9" ht="25.5" customHeight="1">
      <c r="A40" s="30" t="s">
        <v>141</v>
      </c>
      <c r="B40" s="38" t="s">
        <v>44</v>
      </c>
      <c r="C40" s="30" t="s">
        <v>307</v>
      </c>
      <c r="D40" s="44"/>
      <c r="E40" s="44"/>
      <c r="F40" s="44"/>
      <c r="G40" s="44"/>
      <c r="H40" s="44"/>
      <c r="I40" s="44"/>
    </row>
    <row r="41" spans="1:9" ht="12.75" customHeight="1">
      <c r="A41" s="30" t="s">
        <v>142</v>
      </c>
      <c r="B41" s="46" t="s">
        <v>45</v>
      </c>
      <c r="C41" s="36" t="s">
        <v>306</v>
      </c>
      <c r="D41" s="44"/>
      <c r="E41" s="44"/>
      <c r="F41" s="44"/>
      <c r="G41" s="44"/>
      <c r="H41" s="44"/>
      <c r="I41" s="44"/>
    </row>
    <row r="42" spans="1:9" ht="25.5">
      <c r="A42" s="30" t="s">
        <v>143</v>
      </c>
      <c r="B42" s="37" t="s">
        <v>46</v>
      </c>
      <c r="C42" s="70" t="s">
        <v>310</v>
      </c>
      <c r="D42" s="44"/>
      <c r="E42" s="44"/>
      <c r="F42" s="44"/>
      <c r="G42" s="44"/>
      <c r="H42" s="44"/>
      <c r="I42" s="44"/>
    </row>
    <row r="43" spans="1:9" ht="25.5">
      <c r="A43" s="30"/>
      <c r="B43" s="38" t="s">
        <v>47</v>
      </c>
      <c r="C43" s="70" t="s">
        <v>310</v>
      </c>
      <c r="D43" s="44"/>
      <c r="E43" s="44"/>
      <c r="F43" s="44"/>
      <c r="G43" s="44"/>
      <c r="H43" s="44"/>
      <c r="I43" s="44"/>
    </row>
    <row r="44" spans="1:9" ht="25.5">
      <c r="A44" s="3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c r="B49" s="122"/>
      <c r="C49" s="122"/>
      <c r="D49" s="122"/>
      <c r="E49" s="122"/>
      <c r="F49" s="122"/>
      <c r="G49" s="122"/>
      <c r="H49" s="122"/>
      <c r="I49" s="122"/>
    </row>
  </sheetData>
  <mergeCells count="16">
    <mergeCell ref="H2:I2"/>
    <mergeCell ref="A46:I46"/>
    <mergeCell ref="A47:I47"/>
    <mergeCell ref="A48:I48"/>
    <mergeCell ref="A49:I49"/>
    <mergeCell ref="H28:I28"/>
    <mergeCell ref="H29:I29"/>
    <mergeCell ref="H30:I30"/>
    <mergeCell ref="A4:I4"/>
    <mergeCell ref="A5:I5"/>
    <mergeCell ref="A7:A9"/>
    <mergeCell ref="B7:B9"/>
    <mergeCell ref="C7:C9"/>
    <mergeCell ref="D7:E7"/>
    <mergeCell ref="F7:G7"/>
    <mergeCell ref="H7:I7"/>
  </mergeCells>
  <conditionalFormatting sqref="K28">
    <cfRule type="containsText" dxfId="11" priority="3" operator="containsText" text="ложь">
      <formula>NOT(ISERROR(SEARCH("ложь",K28)))</formula>
    </cfRule>
    <cfRule type="containsText" dxfId="10" priority="4" operator="containsText" text="истина">
      <formula>NOT(ISERROR(SEARCH("истина",K28)))</formula>
    </cfRule>
  </conditionalFormatting>
  <conditionalFormatting sqref="K30">
    <cfRule type="containsText" dxfId="9" priority="1" operator="containsText" text="ложь">
      <formula>NOT(ISERROR(SEARCH("ложь",K30)))</formula>
    </cfRule>
    <cfRule type="containsText" dxfId="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election activeCell="A4" sqref="A4:B4"/>
    </sheetView>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62</v>
      </c>
      <c r="C1" s="7"/>
    </row>
    <row r="2" spans="1:3" ht="38.25">
      <c r="B2" s="72" t="s">
        <v>163</v>
      </c>
      <c r="C2" s="7"/>
    </row>
    <row r="3" spans="1:3">
      <c r="B3" s="26"/>
      <c r="C3" s="7"/>
    </row>
    <row r="4" spans="1:3">
      <c r="A4" s="116" t="s">
        <v>32</v>
      </c>
      <c r="B4" s="116"/>
    </row>
    <row r="5" spans="1:3">
      <c r="A5" s="25"/>
      <c r="B5" s="25"/>
    </row>
    <row r="6" spans="1:3">
      <c r="A6" s="25"/>
      <c r="B6" s="25"/>
    </row>
    <row r="7" spans="1:3">
      <c r="A7" s="15" t="s">
        <v>57</v>
      </c>
      <c r="B7" s="15" t="s">
        <v>156</v>
      </c>
    </row>
    <row r="8" spans="1:3">
      <c r="A8" s="15" t="s">
        <v>58</v>
      </c>
      <c r="B8" s="15" t="s">
        <v>157</v>
      </c>
    </row>
    <row r="9" spans="1:3">
      <c r="A9" s="15" t="s">
        <v>59</v>
      </c>
      <c r="B9" s="65" t="s">
        <v>162</v>
      </c>
    </row>
    <row r="10" spans="1:3">
      <c r="A10" s="15" t="s">
        <v>3</v>
      </c>
      <c r="B10" s="65" t="s">
        <v>162</v>
      </c>
    </row>
    <row r="11" spans="1:3">
      <c r="A11" s="15" t="s">
        <v>1</v>
      </c>
      <c r="B11" s="15" t="s">
        <v>4</v>
      </c>
    </row>
    <row r="12" spans="1:3">
      <c r="A12" s="15" t="s">
        <v>2</v>
      </c>
      <c r="B12" s="66">
        <v>997150001</v>
      </c>
    </row>
    <row r="13" spans="1:3">
      <c r="A13" s="15" t="s">
        <v>63</v>
      </c>
      <c r="B13" s="15" t="s">
        <v>327</v>
      </c>
    </row>
    <row r="14" spans="1:3">
      <c r="A14" s="15" t="s">
        <v>60</v>
      </c>
      <c r="B14" s="15" t="s">
        <v>5</v>
      </c>
    </row>
    <row r="15" spans="1:3" ht="51">
      <c r="A15" s="15" t="s">
        <v>64</v>
      </c>
      <c r="B15" s="28" t="s">
        <v>158</v>
      </c>
    </row>
    <row r="16" spans="1:3">
      <c r="A16" s="15" t="s">
        <v>61</v>
      </c>
      <c r="B16" s="15" t="s">
        <v>6</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3" spans="1:6">
      <c r="B3" s="61"/>
    </row>
    <row r="4" spans="1:6">
      <c r="A4" s="123" t="s">
        <v>284</v>
      </c>
      <c r="B4" s="123"/>
      <c r="C4" s="123"/>
      <c r="D4" s="123"/>
      <c r="E4" s="123"/>
      <c r="F4" s="123"/>
    </row>
    <row r="5" spans="1:6">
      <c r="A5" s="123" t="str">
        <f>Титульный!$C$22</f>
        <v>Няганская ГРЭС (БЛ 2) НВ</v>
      </c>
      <c r="B5" s="123"/>
      <c r="C5" s="123"/>
      <c r="D5" s="123"/>
      <c r="E5" s="123"/>
      <c r="F5" s="123"/>
    </row>
    <row r="6" spans="1:6">
      <c r="A6" s="49"/>
      <c r="B6" s="49"/>
      <c r="C6" s="49"/>
      <c r="D6" s="49"/>
      <c r="E6" s="49"/>
      <c r="F6" s="49"/>
    </row>
    <row r="7" spans="1:6" s="8" customFormat="1" ht="38.25">
      <c r="A7" s="124" t="s">
        <v>0</v>
      </c>
      <c r="B7" s="124" t="s">
        <v>7</v>
      </c>
      <c r="C7" s="124" t="s">
        <v>8</v>
      </c>
      <c r="D7" s="50" t="s">
        <v>127</v>
      </c>
      <c r="E7" s="50" t="s">
        <v>128</v>
      </c>
      <c r="F7" s="50" t="s">
        <v>129</v>
      </c>
    </row>
    <row r="8" spans="1:6" s="8" customFormat="1">
      <c r="A8" s="124"/>
      <c r="B8" s="124"/>
      <c r="C8" s="124"/>
      <c r="D8" s="50">
        <f>Титульный!$B$5-2</f>
        <v>2022</v>
      </c>
      <c r="E8" s="50">
        <f>Титульный!$B$5-1</f>
        <v>2023</v>
      </c>
      <c r="F8" s="50">
        <f>Титульный!$B$5</f>
        <v>2024</v>
      </c>
    </row>
    <row r="9" spans="1:6" s="8" customFormat="1">
      <c r="A9" s="124"/>
      <c r="B9" s="124"/>
      <c r="C9" s="124"/>
      <c r="D9" s="50" t="s">
        <v>55</v>
      </c>
      <c r="E9" s="50" t="s">
        <v>55</v>
      </c>
      <c r="F9" s="5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[23]Год!$H$11</f>
        <v>453.10000000000008</v>
      </c>
      <c r="E139" s="29">
        <f>'[28]0.1'!$I$11</f>
        <v>453.10000000000008</v>
      </c>
      <c r="F139" s="29">
        <f>'[28]0.1'!$L$11</f>
        <v>453.10000000000008</v>
      </c>
    </row>
    <row r="140" spans="1:6" ht="38.25">
      <c r="A140" s="36" t="s">
        <v>67</v>
      </c>
      <c r="B140" s="37" t="s">
        <v>28</v>
      </c>
      <c r="C140" s="36" t="s">
        <v>29</v>
      </c>
      <c r="D140" s="29">
        <f>[23]Год!$H$12-[23]Год!$H$14</f>
        <v>435.30155630387014</v>
      </c>
      <c r="E140" s="29">
        <f>'[28]0.1'!$I$12</f>
        <v>441.41317500000002</v>
      </c>
      <c r="F140" s="29">
        <f>'[28]0.1'!$L$12</f>
        <v>442.18610701457339</v>
      </c>
    </row>
    <row r="141" spans="1:6">
      <c r="A141" s="36" t="s">
        <v>68</v>
      </c>
      <c r="B141" s="37" t="s">
        <v>69</v>
      </c>
      <c r="C141" s="36" t="s">
        <v>130</v>
      </c>
      <c r="D141" s="29">
        <f>'[4]НГРЭС Б2'!$E$7</f>
        <v>3170.5069999999996</v>
      </c>
      <c r="E141" s="29">
        <f>'[28]0.1'!$I$13</f>
        <v>3574.7797599999999</v>
      </c>
      <c r="F141" s="29">
        <f>'[28]0.1'!$L$13</f>
        <v>3365.4276402497048</v>
      </c>
    </row>
    <row r="142" spans="1:6">
      <c r="A142" s="36" t="s">
        <v>70</v>
      </c>
      <c r="B142" s="37" t="s">
        <v>71</v>
      </c>
      <c r="C142" s="36" t="s">
        <v>130</v>
      </c>
      <c r="D142" s="29">
        <f>'[4]НГРЭС Б2'!$E$22</f>
        <v>3100.7779999999998</v>
      </c>
      <c r="E142" s="29">
        <f>'[28]0.1'!$I$15</f>
        <v>3521.4146040269998</v>
      </c>
      <c r="F142" s="29">
        <f>'[28]0.1'!$L$15</f>
        <v>3308.119283502589</v>
      </c>
    </row>
    <row r="143" spans="1:6">
      <c r="A143" s="36" t="s">
        <v>72</v>
      </c>
      <c r="B143" s="37" t="s">
        <v>73</v>
      </c>
      <c r="C143" s="36" t="s">
        <v>74</v>
      </c>
      <c r="D143" s="29">
        <f>'[4]НГРЭС Б2'!$E$23</f>
        <v>4.0529999999999999</v>
      </c>
      <c r="E143" s="29">
        <f>'[28]0.1'!$I$16</f>
        <v>0</v>
      </c>
      <c r="F143" s="29">
        <f>'[28]0.1'!$L$16</f>
        <v>0</v>
      </c>
    </row>
    <row r="144" spans="1:6">
      <c r="A144" s="36" t="s">
        <v>75</v>
      </c>
      <c r="B144" s="37" t="s">
        <v>76</v>
      </c>
      <c r="C144" s="36" t="s">
        <v>74</v>
      </c>
      <c r="D144" s="29">
        <f>'[4]НГРЭС Б2'!$E$29</f>
        <v>0</v>
      </c>
      <c r="E144" s="29">
        <f>'[28]0.1'!$I$17</f>
        <v>0</v>
      </c>
      <c r="F144" s="29">
        <f>'[28]0.1'!$L$17</f>
        <v>0</v>
      </c>
    </row>
    <row r="145" spans="1:8">
      <c r="A145" s="36" t="s">
        <v>77</v>
      </c>
      <c r="B145" s="37" t="s">
        <v>9</v>
      </c>
      <c r="C145" s="36" t="s">
        <v>78</v>
      </c>
      <c r="D145" s="40"/>
      <c r="E145" s="29">
        <f>'[28]0.1'!$I$43</f>
        <v>3806227.8650761838</v>
      </c>
      <c r="F145" s="29">
        <f>'[28]0.1'!$L$43</f>
        <v>3883238.8518655971</v>
      </c>
    </row>
    <row r="146" spans="1:8">
      <c r="A146" s="36"/>
      <c r="B146" s="37" t="s">
        <v>199</v>
      </c>
      <c r="C146" s="36"/>
      <c r="D146" s="40"/>
      <c r="E146" s="40"/>
      <c r="F146" s="40"/>
    </row>
    <row r="147" spans="1:8">
      <c r="A147" s="36" t="s">
        <v>79</v>
      </c>
      <c r="B147" s="38" t="s">
        <v>12</v>
      </c>
      <c r="C147" s="36" t="s">
        <v>78</v>
      </c>
      <c r="D147" s="40"/>
      <c r="E147" s="29">
        <f>'[28]0.1'!$G$43</f>
        <v>2650618.3254292086</v>
      </c>
      <c r="F147" s="29">
        <f>'[28]0.1'!$J$43</f>
        <v>2665804.5173867862</v>
      </c>
    </row>
    <row r="148" spans="1:8">
      <c r="A148" s="36" t="s">
        <v>80</v>
      </c>
      <c r="B148" s="38" t="s">
        <v>13</v>
      </c>
      <c r="C148" s="36" t="s">
        <v>78</v>
      </c>
      <c r="D148" s="40"/>
      <c r="E148" s="29">
        <f>'[28]0.1'!$H$43</f>
        <v>1155609.5396469752</v>
      </c>
      <c r="F148" s="29">
        <f>'[28]0.1'!$K$43</f>
        <v>1217434.3344788109</v>
      </c>
    </row>
    <row r="149" spans="1:8" ht="25.5">
      <c r="A149" s="36" t="s">
        <v>81</v>
      </c>
      <c r="B149" s="38" t="s">
        <v>14</v>
      </c>
      <c r="C149" s="36" t="s">
        <v>78</v>
      </c>
      <c r="D149" s="41"/>
      <c r="E149" s="41"/>
      <c r="F149" s="41"/>
    </row>
    <row r="150" spans="1:8">
      <c r="A150" s="36" t="s">
        <v>82</v>
      </c>
      <c r="B150" s="37" t="s">
        <v>83</v>
      </c>
      <c r="C150" s="36" t="s">
        <v>78</v>
      </c>
      <c r="D150" s="29">
        <f>'[4]НГРЭС Б2'!$E$620</f>
        <v>1826180.6238100003</v>
      </c>
      <c r="E150" s="29">
        <f>'[28]0.1'!$I$31</f>
        <v>2645012.2509866706</v>
      </c>
      <c r="F150" s="29">
        <f>'[28]0.1'!$L$31</f>
        <v>2659976.6433424712</v>
      </c>
      <c r="G150" s="47"/>
      <c r="H150" s="47"/>
    </row>
    <row r="151" spans="1:8">
      <c r="A151" s="36"/>
      <c r="B151" s="37" t="s">
        <v>199</v>
      </c>
      <c r="C151" s="36"/>
      <c r="D151" s="40"/>
      <c r="E151" s="40"/>
      <c r="F151" s="40"/>
    </row>
    <row r="152" spans="1:8">
      <c r="A152" s="36" t="s">
        <v>84</v>
      </c>
      <c r="B152" s="38" t="s">
        <v>85</v>
      </c>
      <c r="C152" s="36" t="s">
        <v>78</v>
      </c>
      <c r="D152" s="29">
        <f>'[4]НГРЭС Б2'!$E$636</f>
        <v>1826180.6238100003</v>
      </c>
      <c r="E152" s="29">
        <f>'[28]0.1'!$I$32</f>
        <v>2645012.2509866706</v>
      </c>
      <c r="F152" s="29">
        <f>'[28]0.1'!$L$32</f>
        <v>2659976.6433424712</v>
      </c>
      <c r="G152" s="47"/>
      <c r="H152" s="47"/>
    </row>
    <row r="153" spans="1:8" ht="25.5">
      <c r="A153" s="36"/>
      <c r="B153" s="38" t="s">
        <v>86</v>
      </c>
      <c r="C153" s="36" t="s">
        <v>30</v>
      </c>
      <c r="D153" s="29">
        <f>'[4]НГРЭС Б2'!$E$32</f>
        <v>217.05981210692002</v>
      </c>
      <c r="E153" s="29">
        <f>'[28]4'!$L$24</f>
        <v>216</v>
      </c>
      <c r="F153" s="29">
        <f>'[28]4'!$M$24</f>
        <v>215.99999999999997</v>
      </c>
      <c r="G153" s="47"/>
      <c r="H153" s="47"/>
    </row>
    <row r="154" spans="1:8">
      <c r="A154" s="36" t="s">
        <v>87</v>
      </c>
      <c r="B154" s="38" t="s">
        <v>88</v>
      </c>
      <c r="C154" s="36" t="s">
        <v>78</v>
      </c>
      <c r="D154" s="29">
        <f>'[4]НГРЭС Б2'!$E$652</f>
        <v>0</v>
      </c>
      <c r="E154" s="29">
        <f>'[28]0.1'!$I$33</f>
        <v>0</v>
      </c>
      <c r="F154" s="29">
        <f>'[28]0.1'!$L$33</f>
        <v>0</v>
      </c>
    </row>
    <row r="155" spans="1:8">
      <c r="A155" s="36"/>
      <c r="B155" s="38" t="s">
        <v>89</v>
      </c>
      <c r="C155" s="36" t="s">
        <v>90</v>
      </c>
      <c r="D155" s="29">
        <f>'[4]НГРЭС Б2'!$E$36</f>
        <v>150.75252899087096</v>
      </c>
      <c r="E155" s="29">
        <f>'[28]4'!$L$28</f>
        <v>150.5</v>
      </c>
      <c r="F155" s="29">
        <f>'[28]4'!$M$28</f>
        <v>150.5</v>
      </c>
    </row>
    <row r="156" spans="1:8" ht="25.5">
      <c r="A156" s="36"/>
      <c r="B156" s="9" t="s">
        <v>91</v>
      </c>
      <c r="C156" s="36" t="s">
        <v>26</v>
      </c>
      <c r="D156" s="90" t="s">
        <v>325</v>
      </c>
      <c r="E156" s="85" t="s">
        <v>325</v>
      </c>
      <c r="F156" s="85" t="s">
        <v>325</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0" t="s">
        <v>99</v>
      </c>
      <c r="D160" s="41"/>
      <c r="E160" s="41"/>
      <c r="F160" s="41"/>
    </row>
    <row r="161" spans="1:7" ht="25.5">
      <c r="A161" s="36" t="s">
        <v>100</v>
      </c>
      <c r="B161" s="38" t="s">
        <v>101</v>
      </c>
      <c r="C161" s="36" t="s">
        <v>26</v>
      </c>
      <c r="D161" s="41"/>
      <c r="E161" s="41"/>
      <c r="F161" s="41"/>
    </row>
    <row r="162" spans="1:7">
      <c r="A162" s="36" t="s">
        <v>102</v>
      </c>
      <c r="B162" s="9" t="s">
        <v>103</v>
      </c>
      <c r="C162" s="36" t="s">
        <v>78</v>
      </c>
      <c r="D162" s="29">
        <f>SUM(D164:D167)</f>
        <v>4745465.1713399999</v>
      </c>
      <c r="E162" s="41"/>
      <c r="F162" s="41"/>
      <c r="G162" s="47"/>
    </row>
    <row r="163" spans="1:7">
      <c r="A163" s="36"/>
      <c r="B163" s="37" t="s">
        <v>199</v>
      </c>
      <c r="C163" s="36"/>
      <c r="D163" s="40"/>
      <c r="E163" s="41"/>
      <c r="F163" s="41"/>
    </row>
    <row r="164" spans="1:7">
      <c r="A164" s="36" t="s">
        <v>104</v>
      </c>
      <c r="B164" s="38" t="s">
        <v>16</v>
      </c>
      <c r="C164" s="36" t="s">
        <v>78</v>
      </c>
      <c r="D164" s="29">
        <v>3034629.6893799999</v>
      </c>
      <c r="E164" s="41"/>
      <c r="F164" s="41"/>
      <c r="G164" s="47"/>
    </row>
    <row r="165" spans="1:7">
      <c r="A165" s="36" t="s">
        <v>105</v>
      </c>
      <c r="B165" s="38" t="s">
        <v>17</v>
      </c>
      <c r="C165" s="36" t="s">
        <v>78</v>
      </c>
      <c r="D165" s="29">
        <v>1710835.48196</v>
      </c>
      <c r="E165" s="41"/>
      <c r="F165" s="41"/>
    </row>
    <row r="166" spans="1:7" ht="25.5">
      <c r="A166" s="36" t="s">
        <v>106</v>
      </c>
      <c r="B166" s="38" t="s">
        <v>18</v>
      </c>
      <c r="C166" s="36" t="s">
        <v>78</v>
      </c>
      <c r="D166" s="29">
        <v>0</v>
      </c>
      <c r="E166" s="41"/>
      <c r="F166" s="41"/>
    </row>
    <row r="167" spans="1:7">
      <c r="A167" s="36" t="s">
        <v>149</v>
      </c>
      <c r="B167" s="38" t="s">
        <v>150</v>
      </c>
      <c r="C167" s="36" t="s">
        <v>78</v>
      </c>
      <c r="D167" s="29">
        <v>0</v>
      </c>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38.25">
      <c r="A184" s="36" t="s">
        <v>124</v>
      </c>
      <c r="B184" s="9" t="s">
        <v>11</v>
      </c>
      <c r="C184" s="36" t="s">
        <v>26</v>
      </c>
      <c r="D184" s="124" t="s">
        <v>125</v>
      </c>
      <c r="E184" s="124"/>
      <c r="F184" s="124"/>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1"/>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Титульный!$C$22</f>
        <v>Няганская ГРЭС (БЛ 2)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48"/>
    </row>
    <row r="8" spans="1:11" s="3" customFormat="1">
      <c r="A8" s="126"/>
      <c r="B8" s="126"/>
      <c r="C8" s="126"/>
      <c r="D8" s="42">
        <f>Титульный!$B$5-2</f>
        <v>2022</v>
      </c>
      <c r="E8" s="43" t="s">
        <v>55</v>
      </c>
      <c r="F8" s="42">
        <f>Титульный!$B$5-1</f>
        <v>2023</v>
      </c>
      <c r="G8" s="43" t="s">
        <v>55</v>
      </c>
      <c r="H8" s="42">
        <f>Титульный!$B$5</f>
        <v>2024</v>
      </c>
      <c r="I8" s="43" t="s">
        <v>55</v>
      </c>
      <c r="K8" s="48"/>
    </row>
    <row r="9" spans="1:11" s="3" customFormat="1">
      <c r="A9" s="126"/>
      <c r="B9" s="126"/>
      <c r="C9" s="126"/>
      <c r="D9" s="51" t="s">
        <v>227</v>
      </c>
      <c r="E9" s="51" t="s">
        <v>228</v>
      </c>
      <c r="F9" s="51" t="s">
        <v>227</v>
      </c>
      <c r="G9" s="51" t="s">
        <v>228</v>
      </c>
      <c r="H9" s="51" t="s">
        <v>227</v>
      </c>
      <c r="I9" s="51"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0" t="s">
        <v>132</v>
      </c>
      <c r="B28" s="37" t="s">
        <v>133</v>
      </c>
      <c r="C28" s="70" t="s">
        <v>308</v>
      </c>
      <c r="D28" s="29">
        <f>'[6]Утв. тарифы на ЭЭ и ЭМ'!D18</f>
        <v>647.89</v>
      </c>
      <c r="E28" s="29">
        <f>'[6]Утв. тарифы на ЭЭ и ЭМ'!E18</f>
        <v>688.46</v>
      </c>
      <c r="F28" s="29">
        <f>'[7]Утв. тарифы на ЭЭ и ЭМ'!$D$18</f>
        <v>752.71</v>
      </c>
      <c r="G28" s="29">
        <f>'[7]Утв. тарифы на ЭЭ и ЭМ'!$E$18</f>
        <v>752.71</v>
      </c>
      <c r="H28" s="127">
        <f>'[28]0.1'!$L$20</f>
        <v>805.83687857962332</v>
      </c>
      <c r="I28" s="128"/>
      <c r="K28" s="84" t="b">
        <f>ROUND([37]Свод!$D$174,1)=ROUND(H28,1)</f>
        <v>1</v>
      </c>
    </row>
    <row r="29" spans="1:11" ht="12.75" customHeight="1">
      <c r="A29" s="50"/>
      <c r="B29" s="45" t="s">
        <v>145</v>
      </c>
      <c r="C29" s="70" t="s">
        <v>308</v>
      </c>
      <c r="D29" s="29">
        <f>('[4]НГРЭС Б2'!$F$636+'[4]НГРЭС Б2'!$G$636+'[4]НГРЭС Б2'!$H$636+'[4]НГРЭС Б2'!$J$636+'[4]НГРЭС Б2'!$K$636+'[4]НГРЭС Б2'!$L$636)/('[4]НГРЭС Б2'!$F$22+'[4]НГРЭС Б2'!$G$22+'[4]НГРЭС Б2'!$H$22+'[4]НГРЭС Б2'!$J$22+'[4]НГРЭС Б2'!$K$22+'[4]НГРЭС Б2'!$L$22)</f>
        <v>571.46439063559535</v>
      </c>
      <c r="E29" s="29">
        <f>('[4]НГРЭС Б2'!$N$636+'[4]НГРЭС Б2'!$O$636+'[4]НГРЭС Б2'!$P$636+'[4]НГРЭС Б2'!$R$636+'[4]НГРЭС Б2'!$S$636+'[4]НГРЭС Б2'!$T$636)/('[4]НГРЭС Б2'!$N$22+'[4]НГРЭС Б2'!$O$22+'[4]НГРЭС Б2'!$P$22+'[4]НГРЭС Б2'!$R$22+'[4]НГРЭС Б2'!$S$22+'[4]НГРЭС Б2'!$T$22)</f>
        <v>610.20456094903977</v>
      </c>
      <c r="F29" s="29">
        <f>'[28]2.2'!$G$170</f>
        <v>687.07050840414479</v>
      </c>
      <c r="G29" s="29">
        <f>'[28]2.1'!$G$170</f>
        <v>751.12207689543345</v>
      </c>
      <c r="H29" s="127">
        <f>'[28]2'!$G$170</f>
        <v>804.07519057962327</v>
      </c>
      <c r="I29" s="128"/>
    </row>
    <row r="30" spans="1:11" ht="25.5">
      <c r="A30" s="50" t="s">
        <v>134</v>
      </c>
      <c r="B30" s="37" t="s">
        <v>135</v>
      </c>
      <c r="C30" s="70" t="s">
        <v>309</v>
      </c>
      <c r="D30" s="44"/>
      <c r="E30" s="44"/>
      <c r="F30" s="29">
        <f>'[7]Утв. тарифы на ЭЭ и ЭМ'!$F$18</f>
        <v>218164.75</v>
      </c>
      <c r="G30" s="29">
        <f>'[7]Утв. тарифы на ЭЭ и ЭМ'!$G$18</f>
        <v>218164.75</v>
      </c>
      <c r="H30" s="132">
        <f>'[28]0.1'!$L$21</f>
        <v>229434.75517928001</v>
      </c>
      <c r="I30" s="133"/>
      <c r="K30" s="84" t="b">
        <f>ROUND([37]Свод!$E$174,1)=ROUND(H30,1)</f>
        <v>1</v>
      </c>
    </row>
    <row r="31" spans="1:11" ht="27.75" customHeight="1">
      <c r="A31" s="50" t="s">
        <v>136</v>
      </c>
      <c r="B31" s="37" t="s">
        <v>35</v>
      </c>
      <c r="C31" s="36" t="s">
        <v>306</v>
      </c>
      <c r="D31" s="44"/>
      <c r="E31" s="44"/>
      <c r="F31" s="44"/>
      <c r="G31" s="44"/>
      <c r="H31" s="44"/>
      <c r="I31" s="44"/>
    </row>
    <row r="32" spans="1:11" ht="26.25" customHeight="1">
      <c r="A32" s="50" t="s">
        <v>137</v>
      </c>
      <c r="B32" s="46" t="s">
        <v>36</v>
      </c>
      <c r="C32" s="36" t="s">
        <v>306</v>
      </c>
      <c r="D32" s="40"/>
      <c r="E32" s="40"/>
      <c r="F32" s="40"/>
      <c r="G32" s="40"/>
      <c r="H32" s="135"/>
      <c r="I32" s="136"/>
    </row>
    <row r="33" spans="1:9" ht="12.75" customHeight="1">
      <c r="A33" s="50" t="s">
        <v>138</v>
      </c>
      <c r="B33" s="46" t="s">
        <v>37</v>
      </c>
      <c r="C33" s="36" t="s">
        <v>306</v>
      </c>
      <c r="D33" s="44"/>
      <c r="E33" s="44"/>
      <c r="F33" s="44"/>
      <c r="G33" s="44"/>
      <c r="H33" s="44"/>
      <c r="I33" s="44"/>
    </row>
    <row r="34" spans="1:9" ht="12.75" customHeight="1">
      <c r="A34" s="50"/>
      <c r="B34" s="38" t="s">
        <v>38</v>
      </c>
      <c r="C34" s="36" t="s">
        <v>306</v>
      </c>
      <c r="D34" s="44"/>
      <c r="E34" s="44"/>
      <c r="F34" s="44"/>
      <c r="G34" s="44"/>
      <c r="H34" s="44"/>
      <c r="I34" s="44"/>
    </row>
    <row r="35" spans="1:9" ht="12.75" customHeight="1">
      <c r="A35" s="50"/>
      <c r="B35" s="38" t="s">
        <v>39</v>
      </c>
      <c r="C35" s="36" t="s">
        <v>306</v>
      </c>
      <c r="D35" s="44"/>
      <c r="E35" s="44"/>
      <c r="F35" s="44"/>
      <c r="G35" s="44"/>
      <c r="H35" s="44"/>
      <c r="I35" s="44"/>
    </row>
    <row r="36" spans="1:9" ht="12.75" customHeight="1">
      <c r="A36" s="50"/>
      <c r="B36" s="38" t="s">
        <v>40</v>
      </c>
      <c r="C36" s="36" t="s">
        <v>306</v>
      </c>
      <c r="D36" s="44"/>
      <c r="E36" s="44"/>
      <c r="F36" s="44"/>
      <c r="G36" s="44"/>
      <c r="H36" s="44"/>
      <c r="I36" s="44"/>
    </row>
    <row r="37" spans="1:9" ht="12.75" customHeight="1">
      <c r="A37" s="50"/>
      <c r="B37" s="38" t="s">
        <v>41</v>
      </c>
      <c r="C37" s="36" t="s">
        <v>306</v>
      </c>
      <c r="D37" s="44"/>
      <c r="E37" s="44"/>
      <c r="F37" s="44"/>
      <c r="G37" s="44"/>
      <c r="H37" s="44"/>
      <c r="I37" s="44"/>
    </row>
    <row r="38" spans="1:9" ht="12.75" customHeight="1">
      <c r="A38" s="50" t="s">
        <v>139</v>
      </c>
      <c r="B38" s="46" t="s">
        <v>42</v>
      </c>
      <c r="C38" s="36" t="s">
        <v>306</v>
      </c>
      <c r="D38" s="44"/>
      <c r="E38" s="44"/>
      <c r="F38" s="44"/>
      <c r="G38" s="44"/>
      <c r="H38" s="44"/>
      <c r="I38" s="44"/>
    </row>
    <row r="39" spans="1:9" ht="12.75" customHeight="1">
      <c r="A39" s="50" t="s">
        <v>140</v>
      </c>
      <c r="B39" s="37" t="s">
        <v>43</v>
      </c>
      <c r="C39" s="36" t="s">
        <v>26</v>
      </c>
      <c r="D39" s="44"/>
      <c r="E39" s="44"/>
      <c r="F39" s="44"/>
      <c r="G39" s="44"/>
      <c r="H39" s="44"/>
      <c r="I39" s="44"/>
    </row>
    <row r="40" spans="1:9" ht="25.5" customHeight="1">
      <c r="A40" s="50" t="s">
        <v>141</v>
      </c>
      <c r="B40" s="38" t="s">
        <v>44</v>
      </c>
      <c r="C40" s="50" t="s">
        <v>307</v>
      </c>
      <c r="D40" s="44"/>
      <c r="E40" s="44"/>
      <c r="F40" s="44"/>
      <c r="G40" s="44"/>
      <c r="H40" s="44"/>
      <c r="I40" s="44"/>
    </row>
    <row r="41" spans="1:9" ht="12.75" customHeight="1">
      <c r="A41" s="50" t="s">
        <v>142</v>
      </c>
      <c r="B41" s="46" t="s">
        <v>45</v>
      </c>
      <c r="C41" s="36" t="s">
        <v>306</v>
      </c>
      <c r="D41" s="44"/>
      <c r="E41" s="44"/>
      <c r="F41" s="44"/>
      <c r="G41" s="44"/>
      <c r="H41" s="44"/>
      <c r="I41" s="44"/>
    </row>
    <row r="42" spans="1:9" ht="25.5">
      <c r="A42" s="50" t="s">
        <v>143</v>
      </c>
      <c r="B42" s="37" t="s">
        <v>46</v>
      </c>
      <c r="C42" s="70" t="s">
        <v>310</v>
      </c>
      <c r="D42" s="44"/>
      <c r="E42" s="44"/>
      <c r="F42" s="44"/>
      <c r="G42" s="44"/>
      <c r="H42" s="44"/>
      <c r="I42" s="44"/>
    </row>
    <row r="43" spans="1:9" ht="25.5">
      <c r="A43" s="50"/>
      <c r="B43" s="38" t="s">
        <v>47</v>
      </c>
      <c r="C43" s="70" t="s">
        <v>310</v>
      </c>
      <c r="D43" s="44"/>
      <c r="E43" s="44"/>
      <c r="F43" s="44"/>
      <c r="G43" s="44"/>
      <c r="H43" s="44"/>
      <c r="I43" s="44"/>
    </row>
    <row r="44" spans="1:9" ht="25.5">
      <c r="A44" s="5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34" t="s">
        <v>319</v>
      </c>
      <c r="B49" s="134"/>
      <c r="C49" s="134"/>
      <c r="D49" s="134"/>
      <c r="E49" s="134"/>
      <c r="F49" s="134"/>
      <c r="G49" s="134"/>
      <c r="H49" s="134"/>
      <c r="I49" s="134"/>
    </row>
    <row r="50" spans="1:9">
      <c r="A50" s="134"/>
      <c r="B50" s="134"/>
      <c r="C50" s="134"/>
      <c r="D50" s="134"/>
      <c r="E50" s="134"/>
      <c r="F50" s="134"/>
      <c r="G50" s="134"/>
      <c r="H50" s="134"/>
      <c r="I50" s="134"/>
    </row>
    <row r="51" spans="1:9">
      <c r="A51" s="134"/>
      <c r="B51" s="134"/>
      <c r="C51" s="134"/>
      <c r="D51" s="134"/>
      <c r="E51" s="134"/>
      <c r="F51" s="134"/>
      <c r="G51" s="134"/>
      <c r="H51" s="134"/>
      <c r="I51" s="134"/>
    </row>
  </sheetData>
  <mergeCells count="17">
    <mergeCell ref="A49:I51"/>
    <mergeCell ref="A46:I46"/>
    <mergeCell ref="A47:I47"/>
    <mergeCell ref="A48:I48"/>
    <mergeCell ref="H28:I28"/>
    <mergeCell ref="H29:I29"/>
    <mergeCell ref="H30:I30"/>
    <mergeCell ref="H32:I32"/>
    <mergeCell ref="H2:I2"/>
    <mergeCell ref="A4:I4"/>
    <mergeCell ref="A5:I5"/>
    <mergeCell ref="A7:A9"/>
    <mergeCell ref="B7:B9"/>
    <mergeCell ref="C7:C9"/>
    <mergeCell ref="D7:E7"/>
    <mergeCell ref="F7:G7"/>
    <mergeCell ref="H7:I7"/>
  </mergeCells>
  <conditionalFormatting sqref="K28">
    <cfRule type="containsText" dxfId="7" priority="3" operator="containsText" text="ложь">
      <formula>NOT(ISERROR(SEARCH("ложь",K28)))</formula>
    </cfRule>
    <cfRule type="containsText" dxfId="6" priority="4" operator="containsText" text="истина">
      <formula>NOT(ISERROR(SEARCH("истина",K28)))</formula>
    </cfRule>
  </conditionalFormatting>
  <conditionalFormatting sqref="K30">
    <cfRule type="containsText" dxfId="3" priority="1" operator="containsText" text="ложь">
      <formula>NOT(ISERROR(SEARCH("ложь",K30)))</formula>
    </cfRule>
    <cfRule type="containsText" dxfId="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Титульный!$C$23</f>
        <v>Няганская ГРЭС (БЛ 3) ДПМ</v>
      </c>
      <c r="B5" s="123"/>
      <c r="C5" s="123"/>
      <c r="D5" s="123"/>
      <c r="E5" s="123"/>
      <c r="F5" s="123"/>
    </row>
    <row r="6" spans="1:6">
      <c r="A6" s="49"/>
      <c r="B6" s="49"/>
      <c r="C6" s="49"/>
      <c r="D6" s="49"/>
      <c r="E6" s="49"/>
      <c r="F6" s="49"/>
    </row>
    <row r="7" spans="1:6" s="8" customFormat="1" ht="38.25">
      <c r="A7" s="124" t="s">
        <v>0</v>
      </c>
      <c r="B7" s="124" t="s">
        <v>7</v>
      </c>
      <c r="C7" s="124" t="s">
        <v>8</v>
      </c>
      <c r="D7" s="50" t="s">
        <v>127</v>
      </c>
      <c r="E7" s="50" t="s">
        <v>128</v>
      </c>
      <c r="F7" s="50" t="s">
        <v>129</v>
      </c>
    </row>
    <row r="8" spans="1:6" s="8" customFormat="1">
      <c r="A8" s="124"/>
      <c r="B8" s="124"/>
      <c r="C8" s="124"/>
      <c r="D8" s="50">
        <f>Титульный!$B$5-2</f>
        <v>2022</v>
      </c>
      <c r="E8" s="50">
        <f>Титульный!$B$5-1</f>
        <v>2023</v>
      </c>
      <c r="F8" s="50">
        <f>Титульный!$B$5</f>
        <v>2024</v>
      </c>
    </row>
    <row r="9" spans="1:6" s="8" customFormat="1">
      <c r="A9" s="124"/>
      <c r="B9" s="124"/>
      <c r="C9" s="124"/>
      <c r="D9" s="50" t="s">
        <v>55</v>
      </c>
      <c r="E9" s="50" t="s">
        <v>55</v>
      </c>
      <c r="F9" s="5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6" s="8" customFormat="1" hidden="1" outlineLevel="1">
      <c r="A129" s="36" t="s">
        <v>275</v>
      </c>
      <c r="B129" s="37" t="s">
        <v>213</v>
      </c>
      <c r="C129" s="36" t="s">
        <v>214</v>
      </c>
      <c r="D129" s="41"/>
      <c r="E129" s="41"/>
      <c r="F129" s="41"/>
    </row>
    <row r="130" spans="1:6" s="8" customFormat="1" ht="25.5" hidden="1" outlineLevel="1">
      <c r="A130" s="36" t="s">
        <v>276</v>
      </c>
      <c r="B130" s="37" t="s">
        <v>216</v>
      </c>
      <c r="C130" s="70" t="s">
        <v>217</v>
      </c>
      <c r="D130" s="41"/>
      <c r="E130" s="41"/>
      <c r="F130" s="41"/>
    </row>
    <row r="131" spans="1:6" s="8" customFormat="1" ht="25.5" hidden="1" outlineLevel="1">
      <c r="A131" s="36" t="s">
        <v>277</v>
      </c>
      <c r="B131" s="37" t="s">
        <v>219</v>
      </c>
      <c r="C131" s="36"/>
      <c r="D131" s="41"/>
      <c r="E131" s="41"/>
      <c r="F131" s="41"/>
    </row>
    <row r="132" spans="1:6" s="8" customFormat="1" hidden="1" outlineLevel="1">
      <c r="A132" s="36" t="s">
        <v>77</v>
      </c>
      <c r="B132" s="37" t="s">
        <v>278</v>
      </c>
      <c r="C132" s="36" t="s">
        <v>78</v>
      </c>
      <c r="D132" s="41"/>
      <c r="E132" s="41"/>
      <c r="F132" s="41"/>
    </row>
    <row r="133" spans="1:6" s="8" customFormat="1" hidden="1" outlineLevel="1">
      <c r="A133" s="36" t="s">
        <v>82</v>
      </c>
      <c r="B133" s="37" t="s">
        <v>279</v>
      </c>
      <c r="C133" s="36" t="s">
        <v>78</v>
      </c>
      <c r="D133" s="41"/>
      <c r="E133" s="41"/>
      <c r="F133" s="41"/>
    </row>
    <row r="134" spans="1:6" s="8" customFormat="1" hidden="1" outlineLevel="1">
      <c r="A134" s="36" t="s">
        <v>92</v>
      </c>
      <c r="B134" s="37" t="s">
        <v>280</v>
      </c>
      <c r="C134" s="36" t="s">
        <v>78</v>
      </c>
      <c r="D134" s="41"/>
      <c r="E134" s="41"/>
      <c r="F134" s="41"/>
    </row>
    <row r="135" spans="1:6" s="8" customFormat="1" hidden="1" outlineLevel="1">
      <c r="A135" s="36" t="s">
        <v>93</v>
      </c>
      <c r="B135" s="37" t="s">
        <v>173</v>
      </c>
      <c r="C135" s="36" t="s">
        <v>78</v>
      </c>
      <c r="D135" s="41"/>
      <c r="E135" s="41"/>
      <c r="F135" s="41"/>
    </row>
    <row r="136" spans="1:6" s="8" customFormat="1" ht="25.5" hidden="1" outlineLevel="1">
      <c r="A136" s="36" t="s">
        <v>102</v>
      </c>
      <c r="B136" s="37" t="s">
        <v>281</v>
      </c>
      <c r="C136" s="36" t="s">
        <v>282</v>
      </c>
      <c r="D136" s="41"/>
      <c r="E136" s="41"/>
      <c r="F136" s="41"/>
    </row>
    <row r="137" spans="1:6" s="8" customFormat="1" ht="38.25" hidden="1" outlineLevel="1">
      <c r="A137" s="36" t="s">
        <v>107</v>
      </c>
      <c r="B137" s="37" t="s">
        <v>11</v>
      </c>
      <c r="C137" s="36"/>
      <c r="D137" s="41"/>
      <c r="E137" s="41"/>
      <c r="F137" s="41"/>
    </row>
    <row r="138" spans="1:6" s="8" customFormat="1" ht="26.25" customHeight="1" collapsed="1">
      <c r="A138" s="118" t="s">
        <v>283</v>
      </c>
      <c r="B138" s="119"/>
      <c r="C138" s="119"/>
      <c r="D138" s="119"/>
      <c r="E138" s="119"/>
      <c r="F138" s="120"/>
    </row>
    <row r="139" spans="1:6">
      <c r="A139" s="36" t="s">
        <v>66</v>
      </c>
      <c r="B139" s="37" t="s">
        <v>27</v>
      </c>
      <c r="C139" s="36" t="s">
        <v>29</v>
      </c>
      <c r="D139" s="29">
        <f>[24]Год!$H$11</f>
        <v>454.69999999999987</v>
      </c>
      <c r="E139" s="29">
        <f>'[31]0.1'!$I$11</f>
        <v>454.69999999999987</v>
      </c>
      <c r="F139" s="29">
        <f>'[31]0.1'!$L$11</f>
        <v>454.69999999999987</v>
      </c>
    </row>
    <row r="140" spans="1:6" ht="38.25">
      <c r="A140" s="36" t="s">
        <v>67</v>
      </c>
      <c r="B140" s="37" t="s">
        <v>28</v>
      </c>
      <c r="C140" s="36" t="s">
        <v>29</v>
      </c>
      <c r="D140" s="29">
        <f>[24]Год!$H$12-[24]Год!$H$14</f>
        <v>433.7892456866573</v>
      </c>
      <c r="E140" s="29">
        <f>'[31]0.1'!$I$12</f>
        <v>444.25774999999999</v>
      </c>
      <c r="F140" s="29">
        <f>'[31]0.1'!$L$12</f>
        <v>445.75246074484591</v>
      </c>
    </row>
    <row r="141" spans="1:6">
      <c r="A141" s="36" t="s">
        <v>68</v>
      </c>
      <c r="B141" s="37" t="s">
        <v>69</v>
      </c>
      <c r="C141" s="36" t="s">
        <v>130</v>
      </c>
      <c r="D141" s="29">
        <f>'[4]НГРЭС Б3'!$E$7</f>
        <v>3492.3130000000006</v>
      </c>
      <c r="E141" s="29">
        <f>'[31]0.1'!$I$13</f>
        <v>3711.4</v>
      </c>
      <c r="F141" s="29">
        <f>'[31]0.1'!$L$13</f>
        <v>3394.567478580715</v>
      </c>
    </row>
    <row r="142" spans="1:6">
      <c r="A142" s="36" t="s">
        <v>70</v>
      </c>
      <c r="B142" s="37" t="s">
        <v>71</v>
      </c>
      <c r="C142" s="36" t="s">
        <v>130</v>
      </c>
      <c r="D142" s="29">
        <f>'[4]НГРЭС Б3'!$E$22</f>
        <v>3421.4830000000006</v>
      </c>
      <c r="E142" s="29">
        <f>'[31]0.1'!$I$15</f>
        <v>3644.6600000000003</v>
      </c>
      <c r="F142" s="29">
        <f>'[31]0.1'!$L$15</f>
        <v>3336.9029366814525</v>
      </c>
    </row>
    <row r="143" spans="1:6">
      <c r="A143" s="36" t="s">
        <v>72</v>
      </c>
      <c r="B143" s="37" t="s">
        <v>73</v>
      </c>
      <c r="C143" s="36" t="s">
        <v>74</v>
      </c>
      <c r="D143" s="29">
        <f>'[4]НГРЭС Б3'!$E$23</f>
        <v>5.1760000000000002</v>
      </c>
      <c r="E143" s="29">
        <f>'[31]0.1'!$I$16</f>
        <v>0</v>
      </c>
      <c r="F143" s="29">
        <f>'[31]0.1'!$L$16</f>
        <v>0</v>
      </c>
    </row>
    <row r="144" spans="1:6">
      <c r="A144" s="36" t="s">
        <v>75</v>
      </c>
      <c r="B144" s="37" t="s">
        <v>76</v>
      </c>
      <c r="C144" s="36" t="s">
        <v>74</v>
      </c>
      <c r="D144" s="29">
        <f>'[4]НГРЭС Б3'!$E$29</f>
        <v>0</v>
      </c>
      <c r="E144" s="29">
        <f>'[31]0.1'!$I$17</f>
        <v>0</v>
      </c>
      <c r="F144" s="29">
        <f>'[31]0.1'!$L$17</f>
        <v>0</v>
      </c>
    </row>
    <row r="145" spans="1:8">
      <c r="A145" s="36" t="s">
        <v>77</v>
      </c>
      <c r="B145" s="37" t="s">
        <v>9</v>
      </c>
      <c r="C145" s="36" t="s">
        <v>78</v>
      </c>
      <c r="D145" s="40"/>
      <c r="E145" s="29">
        <f>'[31]0.1'!$I$43</f>
        <v>2567529.2633147263</v>
      </c>
      <c r="F145" s="29">
        <f>'[31]0.1'!$L$43</f>
        <v>2518021.4946041042</v>
      </c>
    </row>
    <row r="146" spans="1:8">
      <c r="A146" s="36"/>
      <c r="B146" s="37" t="s">
        <v>199</v>
      </c>
      <c r="C146" s="36"/>
      <c r="D146" s="40"/>
      <c r="E146" s="40"/>
      <c r="F146" s="40"/>
    </row>
    <row r="147" spans="1:8">
      <c r="A147" s="36" t="s">
        <v>79</v>
      </c>
      <c r="B147" s="38" t="s">
        <v>12</v>
      </c>
      <c r="C147" s="36" t="s">
        <v>78</v>
      </c>
      <c r="D147" s="40"/>
      <c r="E147" s="29">
        <f>'[31]0.1'!$G$43</f>
        <v>2567529.2633147263</v>
      </c>
      <c r="F147" s="29">
        <f>'[31]0.1'!$J$43</f>
        <v>2518021.4946041042</v>
      </c>
    </row>
    <row r="148" spans="1:8">
      <c r="A148" s="36" t="s">
        <v>80</v>
      </c>
      <c r="B148" s="38" t="s">
        <v>13</v>
      </c>
      <c r="C148" s="36" t="s">
        <v>78</v>
      </c>
      <c r="D148" s="40"/>
      <c r="E148" s="29">
        <f>'[31]0.1'!$H$43</f>
        <v>0</v>
      </c>
      <c r="F148" s="29">
        <f>'[31]0.1'!$K$43</f>
        <v>0</v>
      </c>
    </row>
    <row r="149" spans="1:8" ht="25.5">
      <c r="A149" s="36" t="s">
        <v>81</v>
      </c>
      <c r="B149" s="38" t="s">
        <v>14</v>
      </c>
      <c r="C149" s="36" t="s">
        <v>78</v>
      </c>
      <c r="D149" s="41"/>
      <c r="E149" s="41"/>
      <c r="F149" s="41"/>
    </row>
    <row r="150" spans="1:8">
      <c r="A150" s="36" t="s">
        <v>82</v>
      </c>
      <c r="B150" s="37" t="s">
        <v>83</v>
      </c>
      <c r="C150" s="36" t="s">
        <v>78</v>
      </c>
      <c r="D150" s="29">
        <f>'[4]НГРЭС Б3'!$E$620</f>
        <v>2033449.5385</v>
      </c>
      <c r="E150" s="29">
        <f>'[31]0.1'!$I$31</f>
        <v>2561726.9828180261</v>
      </c>
      <c r="F150" s="29">
        <f>'[31]0.1'!$L$31</f>
        <v>2512142.9127433877</v>
      </c>
      <c r="G150" s="47"/>
      <c r="H150" s="47"/>
    </row>
    <row r="151" spans="1:8">
      <c r="A151" s="36"/>
      <c r="B151" s="37" t="s">
        <v>199</v>
      </c>
      <c r="C151" s="36"/>
      <c r="D151" s="40"/>
      <c r="E151" s="40"/>
      <c r="F151" s="40"/>
    </row>
    <row r="152" spans="1:8">
      <c r="A152" s="36" t="s">
        <v>84</v>
      </c>
      <c r="B152" s="38" t="s">
        <v>85</v>
      </c>
      <c r="C152" s="36" t="s">
        <v>78</v>
      </c>
      <c r="D152" s="29">
        <f>'[4]НГРЭС Б3'!$E$636</f>
        <v>2033449.5385</v>
      </c>
      <c r="E152" s="29">
        <f>'[31]0.1'!$I$32</f>
        <v>2561726.9828180261</v>
      </c>
      <c r="F152" s="29">
        <f>'[31]0.1'!$L$32</f>
        <v>2512142.9127433877</v>
      </c>
      <c r="G152" s="47"/>
      <c r="H152" s="47"/>
    </row>
    <row r="153" spans="1:8" ht="25.5">
      <c r="A153" s="36"/>
      <c r="B153" s="38" t="s">
        <v>86</v>
      </c>
      <c r="C153" s="36" t="s">
        <v>30</v>
      </c>
      <c r="D153" s="29">
        <f>'[4]НГРЭС Б3'!$E$32</f>
        <v>218.79304296368977</v>
      </c>
      <c r="E153" s="29">
        <f>'[31]4'!$L$24</f>
        <v>216</v>
      </c>
      <c r="F153" s="29">
        <f>'[31]4'!$M$24</f>
        <v>216</v>
      </c>
      <c r="G153" s="47"/>
      <c r="H153" s="47"/>
    </row>
    <row r="154" spans="1:8">
      <c r="A154" s="36" t="s">
        <v>87</v>
      </c>
      <c r="B154" s="38" t="s">
        <v>88</v>
      </c>
      <c r="C154" s="36" t="s">
        <v>78</v>
      </c>
      <c r="D154" s="29">
        <f>'[4]НГРЭС Б3'!$E$652</f>
        <v>0</v>
      </c>
      <c r="E154" s="29">
        <f>'[31]0.1'!$I$33</f>
        <v>0</v>
      </c>
      <c r="F154" s="29">
        <f>'[31]0.1'!$L$33</f>
        <v>0</v>
      </c>
    </row>
    <row r="155" spans="1:8">
      <c r="A155" s="36"/>
      <c r="B155" s="38" t="s">
        <v>89</v>
      </c>
      <c r="C155" s="36" t="s">
        <v>90</v>
      </c>
      <c r="D155" s="29">
        <f>'[4]НГРЭС Б3'!$E$36</f>
        <v>150.50231839258112</v>
      </c>
      <c r="E155" s="29">
        <f>'[31]4'!$L$28</f>
        <v>150.5</v>
      </c>
      <c r="F155" s="29">
        <f>'[31]4'!$M$28</f>
        <v>150.5</v>
      </c>
    </row>
    <row r="156" spans="1:8" ht="25.5">
      <c r="A156" s="36"/>
      <c r="B156" s="9" t="s">
        <v>91</v>
      </c>
      <c r="C156" s="36" t="s">
        <v>26</v>
      </c>
      <c r="D156" s="90" t="s">
        <v>325</v>
      </c>
      <c r="E156" s="85" t="s">
        <v>325</v>
      </c>
      <c r="F156" s="85" t="s">
        <v>325</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0" t="s">
        <v>99</v>
      </c>
      <c r="D160" s="41"/>
      <c r="E160" s="41"/>
      <c r="F160" s="41"/>
    </row>
    <row r="161" spans="1:7" ht="25.5">
      <c r="A161" s="36" t="s">
        <v>100</v>
      </c>
      <c r="B161" s="38" t="s">
        <v>101</v>
      </c>
      <c r="C161" s="36" t="s">
        <v>26</v>
      </c>
      <c r="D161" s="41"/>
      <c r="E161" s="41"/>
      <c r="F161" s="41"/>
    </row>
    <row r="162" spans="1:7">
      <c r="A162" s="36" t="s">
        <v>102</v>
      </c>
      <c r="B162" s="9" t="s">
        <v>103</v>
      </c>
      <c r="C162" s="36" t="s">
        <v>78</v>
      </c>
      <c r="D162" s="29">
        <f>SUM(D164:D167)</f>
        <v>4920451.1582900006</v>
      </c>
      <c r="E162" s="41"/>
      <c r="F162" s="41"/>
      <c r="G162" s="47"/>
    </row>
    <row r="163" spans="1:7">
      <c r="A163" s="36"/>
      <c r="B163" s="37" t="s">
        <v>199</v>
      </c>
      <c r="C163" s="36"/>
      <c r="D163" s="40"/>
      <c r="E163" s="41"/>
      <c r="F163" s="41"/>
    </row>
    <row r="164" spans="1:7">
      <c r="A164" s="36" t="s">
        <v>104</v>
      </c>
      <c r="B164" s="38" t="s">
        <v>16</v>
      </c>
      <c r="C164" s="36" t="s">
        <v>78</v>
      </c>
      <c r="D164" s="29">
        <v>3137668.5103600002</v>
      </c>
      <c r="E164" s="41"/>
      <c r="F164" s="41"/>
      <c r="G164" s="47"/>
    </row>
    <row r="165" spans="1:7">
      <c r="A165" s="36" t="s">
        <v>105</v>
      </c>
      <c r="B165" s="38" t="s">
        <v>17</v>
      </c>
      <c r="C165" s="36" t="s">
        <v>78</v>
      </c>
      <c r="D165" s="29">
        <v>1782782.64793</v>
      </c>
      <c r="E165" s="41"/>
      <c r="F165" s="41"/>
    </row>
    <row r="166" spans="1:7" ht="25.5">
      <c r="A166" s="36" t="s">
        <v>106</v>
      </c>
      <c r="B166" s="38" t="s">
        <v>18</v>
      </c>
      <c r="C166" s="36" t="s">
        <v>78</v>
      </c>
      <c r="D166" s="29">
        <v>0</v>
      </c>
      <c r="E166" s="41"/>
      <c r="F166" s="41"/>
    </row>
    <row r="167" spans="1:7">
      <c r="A167" s="36" t="s">
        <v>149</v>
      </c>
      <c r="B167" s="38" t="s">
        <v>150</v>
      </c>
      <c r="C167" s="36" t="s">
        <v>78</v>
      </c>
      <c r="D167" s="29">
        <v>0</v>
      </c>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38.25">
      <c r="A184" s="36" t="s">
        <v>124</v>
      </c>
      <c r="B184" s="9" t="s">
        <v>11</v>
      </c>
      <c r="C184" s="36" t="s">
        <v>26</v>
      </c>
      <c r="D184" s="124" t="s">
        <v>125</v>
      </c>
      <c r="E184" s="124"/>
      <c r="F184" s="124"/>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Титульный!$C$23</f>
        <v>Няганская ГРЭС (БЛ 3) ДПМ</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48"/>
    </row>
    <row r="8" spans="1:11" s="3" customFormat="1">
      <c r="A8" s="126"/>
      <c r="B8" s="126"/>
      <c r="C8" s="126"/>
      <c r="D8" s="42">
        <f>Титульный!$B$5-2</f>
        <v>2022</v>
      </c>
      <c r="E8" s="43" t="s">
        <v>55</v>
      </c>
      <c r="F8" s="42">
        <f>Титульный!$B$5-1</f>
        <v>2023</v>
      </c>
      <c r="G8" s="43" t="s">
        <v>55</v>
      </c>
      <c r="H8" s="42">
        <f>Титульный!$B$5</f>
        <v>2024</v>
      </c>
      <c r="I8" s="43" t="s">
        <v>55</v>
      </c>
      <c r="K8" s="48"/>
    </row>
    <row r="9" spans="1:11" s="3" customFormat="1">
      <c r="A9" s="126"/>
      <c r="B9" s="126"/>
      <c r="C9" s="126"/>
      <c r="D9" s="51" t="s">
        <v>227</v>
      </c>
      <c r="E9" s="51" t="s">
        <v>228</v>
      </c>
      <c r="F9" s="51" t="s">
        <v>227</v>
      </c>
      <c r="G9" s="51" t="s">
        <v>228</v>
      </c>
      <c r="H9" s="51" t="s">
        <v>227</v>
      </c>
      <c r="I9" s="51"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0" t="s">
        <v>132</v>
      </c>
      <c r="B28" s="37" t="s">
        <v>133</v>
      </c>
      <c r="C28" s="70" t="s">
        <v>308</v>
      </c>
      <c r="D28" s="29">
        <f>'[6]Утв. тарифы на ЭЭ и ЭМ'!D19</f>
        <v>606.91</v>
      </c>
      <c r="E28" s="29">
        <f>'[6]Утв. тарифы на ЭЭ и ЭМ'!E19</f>
        <v>645.09</v>
      </c>
      <c r="F28" s="29">
        <f>'[7]Утв. тарифы на ЭЭ и ЭМ'!$D$19</f>
        <v>704.46</v>
      </c>
      <c r="G28" s="29">
        <f>'[7]Утв. тарифы на ЭЭ и ЭМ'!$E$19</f>
        <v>704.46</v>
      </c>
      <c r="H28" s="127">
        <f>'[31]0.1'!$L$20</f>
        <v>754.5983633279651</v>
      </c>
      <c r="I28" s="128"/>
      <c r="K28" s="84" t="b">
        <f>ROUND([37]Свод!$D$188,1)=ROUND(H28,1)</f>
        <v>1</v>
      </c>
    </row>
    <row r="29" spans="1:11" ht="12.75" customHeight="1">
      <c r="A29" s="50"/>
      <c r="B29" s="45" t="s">
        <v>145</v>
      </c>
      <c r="C29" s="70" t="s">
        <v>308</v>
      </c>
      <c r="D29" s="29">
        <f>('[4]НГРЭС Б3'!$F$636+'[4]НГРЭС Б3'!$G$636+'[4]НГРЭС Б3'!$H$636+'[4]НГРЭС Б3'!$J$636+'[4]НГРЭС Б3'!$K$636+'[4]НГРЭС Б3'!$L$636)/('[4]НГРЭС Б3'!$F$22+'[4]НГРЭС Б3'!$G$22+'[4]НГРЭС Б3'!$H$22+'[4]НГРЭС Б3'!$J$22+'[4]НГРЭС Б3'!$K$22+'[4]НГРЭС Б3'!$L$22)</f>
        <v>582.58157050068291</v>
      </c>
      <c r="E29" s="29">
        <f>('[4]НГРЭС Б3'!$N$636+'[4]НГРЭС Б3'!$O$636+'[4]НГРЭС Б3'!$P$636+'[4]НГРЭС Б3'!$R$636+'[4]НГРЭС Б3'!$S$636+'[4]НГРЭС Б3'!$T$636)/('[4]НГРЭС Б3'!$N$22+'[4]НГРЭС Б3'!$O$22+'[4]НГРЭС Б3'!$P$22+'[4]НГРЭС Б3'!$R$22+'[4]НГРЭС Б3'!$S$22+'[4]НГРЭС Б3'!$T$22)</f>
        <v>605.52890654340183</v>
      </c>
      <c r="F29" s="29">
        <f>'[31]2.2'!$G$170</f>
        <v>643.69613035838609</v>
      </c>
      <c r="G29" s="29">
        <f>'[31]2.1'!$G$170</f>
        <v>702.87131935983768</v>
      </c>
      <c r="H29" s="127">
        <f>'[31]2'!$G$170</f>
        <v>752.83667532796505</v>
      </c>
      <c r="I29" s="128"/>
    </row>
    <row r="30" spans="1:11" ht="25.5">
      <c r="A30" s="50" t="s">
        <v>134</v>
      </c>
      <c r="B30" s="37" t="s">
        <v>135</v>
      </c>
      <c r="C30" s="70" t="s">
        <v>309</v>
      </c>
      <c r="D30" s="44"/>
      <c r="E30" s="44"/>
      <c r="F30" s="44"/>
      <c r="G30" s="44"/>
      <c r="H30" s="137"/>
      <c r="I30" s="136"/>
    </row>
    <row r="31" spans="1:11" ht="27.75" customHeight="1">
      <c r="A31" s="50" t="s">
        <v>136</v>
      </c>
      <c r="B31" s="37" t="s">
        <v>35</v>
      </c>
      <c r="C31" s="36" t="s">
        <v>306</v>
      </c>
      <c r="D31" s="44"/>
      <c r="E31" s="44"/>
      <c r="F31" s="44"/>
      <c r="G31" s="44"/>
      <c r="H31" s="44"/>
      <c r="I31" s="44"/>
    </row>
    <row r="32" spans="1:11" ht="26.25" customHeight="1">
      <c r="A32" s="50" t="s">
        <v>137</v>
      </c>
      <c r="B32" s="46" t="s">
        <v>36</v>
      </c>
      <c r="C32" s="36" t="s">
        <v>306</v>
      </c>
      <c r="D32" s="40"/>
      <c r="E32" s="40"/>
      <c r="F32" s="40"/>
      <c r="G32" s="40"/>
      <c r="H32" s="135"/>
      <c r="I32" s="136"/>
    </row>
    <row r="33" spans="1:9" ht="12.75" customHeight="1">
      <c r="A33" s="50" t="s">
        <v>138</v>
      </c>
      <c r="B33" s="46" t="s">
        <v>37</v>
      </c>
      <c r="C33" s="36" t="s">
        <v>306</v>
      </c>
      <c r="D33" s="44"/>
      <c r="E33" s="44"/>
      <c r="F33" s="44"/>
      <c r="G33" s="44"/>
      <c r="H33" s="44"/>
      <c r="I33" s="44"/>
    </row>
    <row r="34" spans="1:9" ht="12.75" customHeight="1">
      <c r="A34" s="50"/>
      <c r="B34" s="38" t="s">
        <v>38</v>
      </c>
      <c r="C34" s="36" t="s">
        <v>306</v>
      </c>
      <c r="D34" s="44"/>
      <c r="E34" s="44"/>
      <c r="F34" s="44"/>
      <c r="G34" s="44"/>
      <c r="H34" s="44"/>
      <c r="I34" s="44"/>
    </row>
    <row r="35" spans="1:9" ht="12.75" customHeight="1">
      <c r="A35" s="50"/>
      <c r="B35" s="38" t="s">
        <v>39</v>
      </c>
      <c r="C35" s="36" t="s">
        <v>306</v>
      </c>
      <c r="D35" s="44"/>
      <c r="E35" s="44"/>
      <c r="F35" s="44"/>
      <c r="G35" s="44"/>
      <c r="H35" s="44"/>
      <c r="I35" s="44"/>
    </row>
    <row r="36" spans="1:9" ht="12.75" customHeight="1">
      <c r="A36" s="50"/>
      <c r="B36" s="38" t="s">
        <v>40</v>
      </c>
      <c r="C36" s="36" t="s">
        <v>306</v>
      </c>
      <c r="D36" s="44"/>
      <c r="E36" s="44"/>
      <c r="F36" s="44"/>
      <c r="G36" s="44"/>
      <c r="H36" s="44"/>
      <c r="I36" s="44"/>
    </row>
    <row r="37" spans="1:9" ht="12.75" customHeight="1">
      <c r="A37" s="50"/>
      <c r="B37" s="38" t="s">
        <v>41</v>
      </c>
      <c r="C37" s="36" t="s">
        <v>306</v>
      </c>
      <c r="D37" s="44"/>
      <c r="E37" s="44"/>
      <c r="F37" s="44"/>
      <c r="G37" s="44"/>
      <c r="H37" s="44"/>
      <c r="I37" s="44"/>
    </row>
    <row r="38" spans="1:9" ht="12.75" customHeight="1">
      <c r="A38" s="50" t="s">
        <v>139</v>
      </c>
      <c r="B38" s="46" t="s">
        <v>42</v>
      </c>
      <c r="C38" s="36" t="s">
        <v>306</v>
      </c>
      <c r="D38" s="44"/>
      <c r="E38" s="44"/>
      <c r="F38" s="44"/>
      <c r="G38" s="44"/>
      <c r="H38" s="44"/>
      <c r="I38" s="44"/>
    </row>
    <row r="39" spans="1:9" ht="12.75" customHeight="1">
      <c r="A39" s="50" t="s">
        <v>140</v>
      </c>
      <c r="B39" s="37" t="s">
        <v>43</v>
      </c>
      <c r="C39" s="36" t="s">
        <v>26</v>
      </c>
      <c r="D39" s="44"/>
      <c r="E39" s="44"/>
      <c r="F39" s="44"/>
      <c r="G39" s="44"/>
      <c r="H39" s="44"/>
      <c r="I39" s="44"/>
    </row>
    <row r="40" spans="1:9" ht="25.5" customHeight="1">
      <c r="A40" s="50" t="s">
        <v>141</v>
      </c>
      <c r="B40" s="38" t="s">
        <v>44</v>
      </c>
      <c r="C40" s="50" t="s">
        <v>307</v>
      </c>
      <c r="D40" s="44"/>
      <c r="E40" s="44"/>
      <c r="F40" s="44"/>
      <c r="G40" s="44"/>
      <c r="H40" s="44"/>
      <c r="I40" s="44"/>
    </row>
    <row r="41" spans="1:9" ht="12.75" customHeight="1">
      <c r="A41" s="50" t="s">
        <v>142</v>
      </c>
      <c r="B41" s="46" t="s">
        <v>45</v>
      </c>
      <c r="C41" s="36" t="s">
        <v>306</v>
      </c>
      <c r="D41" s="44"/>
      <c r="E41" s="44"/>
      <c r="F41" s="44"/>
      <c r="G41" s="44"/>
      <c r="H41" s="44"/>
      <c r="I41" s="44"/>
    </row>
    <row r="42" spans="1:9" ht="25.5">
      <c r="A42" s="50" t="s">
        <v>143</v>
      </c>
      <c r="B42" s="37" t="s">
        <v>46</v>
      </c>
      <c r="C42" s="70" t="s">
        <v>310</v>
      </c>
      <c r="D42" s="44"/>
      <c r="E42" s="44"/>
      <c r="F42" s="44"/>
      <c r="G42" s="44"/>
      <c r="H42" s="44"/>
      <c r="I42" s="44"/>
    </row>
    <row r="43" spans="1:9" ht="25.5">
      <c r="A43" s="50"/>
      <c r="B43" s="38" t="s">
        <v>47</v>
      </c>
      <c r="C43" s="70" t="s">
        <v>310</v>
      </c>
      <c r="D43" s="44"/>
      <c r="E43" s="44"/>
      <c r="F43" s="44"/>
      <c r="G43" s="44"/>
      <c r="H43" s="44"/>
      <c r="I43" s="44"/>
    </row>
    <row r="44" spans="1:9" ht="25.5">
      <c r="A44" s="5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c r="B49" s="122"/>
      <c r="C49" s="122"/>
      <c r="D49" s="122"/>
      <c r="E49" s="122"/>
      <c r="F49" s="122"/>
      <c r="G49" s="122"/>
      <c r="H49" s="122"/>
      <c r="I49" s="122"/>
    </row>
  </sheetData>
  <mergeCells count="17">
    <mergeCell ref="A46:I46"/>
    <mergeCell ref="A47:I47"/>
    <mergeCell ref="A48:I48"/>
    <mergeCell ref="A49:I49"/>
    <mergeCell ref="H28:I28"/>
    <mergeCell ref="H29:I29"/>
    <mergeCell ref="H30:I30"/>
    <mergeCell ref="H32:I32"/>
    <mergeCell ref="H2:I2"/>
    <mergeCell ref="A4:I4"/>
    <mergeCell ref="A5:I5"/>
    <mergeCell ref="A7:A9"/>
    <mergeCell ref="B7:B9"/>
    <mergeCell ref="C7:C9"/>
    <mergeCell ref="D7:E7"/>
    <mergeCell ref="F7:G7"/>
    <mergeCell ref="H7:I7"/>
  </mergeCells>
  <conditionalFormatting sqref="K28">
    <cfRule type="containsText" dxfId="5" priority="1" operator="containsText" text="ложь">
      <formula>NOT(ISERROR(SEARCH("ложь",K28)))</formula>
    </cfRule>
    <cfRule type="containsText" dxfId="4"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Титульный!$C$9</f>
        <v>Челябинская ТЭЦ-1 без ДПМ/НВ</v>
      </c>
      <c r="B5" s="123"/>
      <c r="C5" s="123"/>
      <c r="D5" s="123"/>
      <c r="E5" s="123"/>
      <c r="F5" s="123"/>
    </row>
    <row r="6" spans="1:6">
      <c r="A6" s="49"/>
      <c r="B6" s="49"/>
      <c r="C6" s="49"/>
      <c r="D6" s="49"/>
      <c r="E6" s="49"/>
      <c r="F6" s="49"/>
    </row>
    <row r="7" spans="1:6" s="8" customFormat="1" ht="38.25">
      <c r="A7" s="124" t="s">
        <v>0</v>
      </c>
      <c r="B7" s="124" t="s">
        <v>7</v>
      </c>
      <c r="C7" s="124" t="s">
        <v>8</v>
      </c>
      <c r="D7" s="50" t="s">
        <v>127</v>
      </c>
      <c r="E7" s="50" t="s">
        <v>128</v>
      </c>
      <c r="F7" s="50" t="s">
        <v>129</v>
      </c>
    </row>
    <row r="8" spans="1:6" s="8" customFormat="1">
      <c r="A8" s="124"/>
      <c r="B8" s="124"/>
      <c r="C8" s="124"/>
      <c r="D8" s="50">
        <f>Титульный!$B$5-2</f>
        <v>2022</v>
      </c>
      <c r="E8" s="50">
        <f>Титульный!$B$5-1</f>
        <v>2023</v>
      </c>
      <c r="F8" s="50">
        <f>Титульный!$B$5</f>
        <v>2024</v>
      </c>
    </row>
    <row r="9" spans="1:6" s="8" customFormat="1">
      <c r="A9" s="124"/>
      <c r="B9" s="124"/>
      <c r="C9" s="124"/>
      <c r="D9" s="50" t="s">
        <v>55</v>
      </c>
      <c r="E9" s="50" t="s">
        <v>55</v>
      </c>
      <c r="F9" s="5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8" s="8" customFormat="1" hidden="1" outlineLevel="1">
      <c r="A129" s="36" t="s">
        <v>275</v>
      </c>
      <c r="B129" s="37" t="s">
        <v>213</v>
      </c>
      <c r="C129" s="36" t="s">
        <v>214</v>
      </c>
      <c r="D129" s="41"/>
      <c r="E129" s="41"/>
      <c r="F129" s="41"/>
    </row>
    <row r="130" spans="1:8" s="8" customFormat="1" ht="25.5" hidden="1" outlineLevel="1">
      <c r="A130" s="36" t="s">
        <v>276</v>
      </c>
      <c r="B130" s="37" t="s">
        <v>216</v>
      </c>
      <c r="C130" s="70" t="s">
        <v>217</v>
      </c>
      <c r="D130" s="41"/>
      <c r="E130" s="41"/>
      <c r="F130" s="41"/>
    </row>
    <row r="131" spans="1:8" s="8" customFormat="1" ht="25.5" hidden="1" outlineLevel="1">
      <c r="A131" s="36" t="s">
        <v>277</v>
      </c>
      <c r="B131" s="37" t="s">
        <v>219</v>
      </c>
      <c r="C131" s="36"/>
      <c r="D131" s="41"/>
      <c r="E131" s="41"/>
      <c r="F131" s="41"/>
    </row>
    <row r="132" spans="1:8" s="8" customFormat="1" hidden="1" outlineLevel="1">
      <c r="A132" s="36" t="s">
        <v>77</v>
      </c>
      <c r="B132" s="37" t="s">
        <v>278</v>
      </c>
      <c r="C132" s="36" t="s">
        <v>78</v>
      </c>
      <c r="D132" s="41"/>
      <c r="E132" s="41"/>
      <c r="F132" s="41"/>
    </row>
    <row r="133" spans="1:8" s="8" customFormat="1" hidden="1" outlineLevel="1">
      <c r="A133" s="36" t="s">
        <v>82</v>
      </c>
      <c r="B133" s="37" t="s">
        <v>279</v>
      </c>
      <c r="C133" s="36" t="s">
        <v>78</v>
      </c>
      <c r="D133" s="41"/>
      <c r="E133" s="41"/>
      <c r="F133" s="41"/>
    </row>
    <row r="134" spans="1:8" s="8" customFormat="1" hidden="1" outlineLevel="1">
      <c r="A134" s="36" t="s">
        <v>92</v>
      </c>
      <c r="B134" s="37" t="s">
        <v>280</v>
      </c>
      <c r="C134" s="36" t="s">
        <v>78</v>
      </c>
      <c r="D134" s="41"/>
      <c r="E134" s="41"/>
      <c r="F134" s="41"/>
    </row>
    <row r="135" spans="1:8" s="8" customFormat="1" hidden="1" outlineLevel="1">
      <c r="A135" s="36" t="s">
        <v>93</v>
      </c>
      <c r="B135" s="37" t="s">
        <v>173</v>
      </c>
      <c r="C135" s="36" t="s">
        <v>78</v>
      </c>
      <c r="D135" s="41"/>
      <c r="E135" s="41"/>
      <c r="F135" s="41"/>
    </row>
    <row r="136" spans="1:8" s="8" customFormat="1" ht="25.5" hidden="1" outlineLevel="1">
      <c r="A136" s="36" t="s">
        <v>102</v>
      </c>
      <c r="B136" s="37" t="s">
        <v>281</v>
      </c>
      <c r="C136" s="36" t="s">
        <v>282</v>
      </c>
      <c r="D136" s="41"/>
      <c r="E136" s="41"/>
      <c r="F136" s="41"/>
    </row>
    <row r="137" spans="1:8" s="8" customFormat="1" ht="38.25" hidden="1" outlineLevel="1">
      <c r="A137" s="36" t="s">
        <v>107</v>
      </c>
      <c r="B137" s="37" t="s">
        <v>11</v>
      </c>
      <c r="C137" s="36"/>
      <c r="D137" s="41"/>
      <c r="E137" s="41"/>
      <c r="F137" s="41"/>
    </row>
    <row r="138" spans="1:8" s="8" customFormat="1" ht="26.25" customHeight="1" collapsed="1">
      <c r="A138" s="118" t="s">
        <v>283</v>
      </c>
      <c r="B138" s="119"/>
      <c r="C138" s="119"/>
      <c r="D138" s="119"/>
      <c r="E138" s="119"/>
      <c r="F138" s="120"/>
    </row>
    <row r="139" spans="1:8">
      <c r="A139" s="36" t="s">
        <v>66</v>
      </c>
      <c r="B139" s="37" t="s">
        <v>27</v>
      </c>
      <c r="C139" s="36" t="s">
        <v>29</v>
      </c>
      <c r="D139" s="29">
        <f>[2]Год!$H$11</f>
        <v>50</v>
      </c>
      <c r="E139" s="29">
        <f>'[3]0.1'!$O$11</f>
        <v>50</v>
      </c>
      <c r="F139" s="41"/>
    </row>
    <row r="140" spans="1:8" ht="38.25">
      <c r="A140" s="36" t="s">
        <v>67</v>
      </c>
      <c r="B140" s="37" t="s">
        <v>28</v>
      </c>
      <c r="C140" s="36" t="s">
        <v>29</v>
      </c>
      <c r="D140" s="29">
        <f>[2]Год!$H$12-[2]Год!$H$14</f>
        <v>24.744505515019629</v>
      </c>
      <c r="E140" s="29">
        <f>'[3]0.1'!$O$12</f>
        <v>24.905683333333332</v>
      </c>
      <c r="F140" s="41"/>
    </row>
    <row r="141" spans="1:8">
      <c r="A141" s="36" t="s">
        <v>68</v>
      </c>
      <c r="B141" s="37" t="s">
        <v>69</v>
      </c>
      <c r="C141" s="36" t="s">
        <v>130</v>
      </c>
      <c r="D141" s="29">
        <f>'[4]ЧТЭЦ-1 ДМ'!$E$7</f>
        <v>214.77399999999997</v>
      </c>
      <c r="E141" s="29">
        <f>'[3]0.1'!$O$13</f>
        <v>136.79</v>
      </c>
      <c r="F141" s="41"/>
    </row>
    <row r="142" spans="1:8">
      <c r="A142" s="36" t="s">
        <v>70</v>
      </c>
      <c r="B142" s="37" t="s">
        <v>71</v>
      </c>
      <c r="C142" s="36" t="s">
        <v>130</v>
      </c>
      <c r="D142" s="29">
        <f>'[4]ЧТЭЦ-1 ДМ'!$E$22</f>
        <v>183.88299999999995</v>
      </c>
      <c r="E142" s="29">
        <f>'[3]0.1'!$O$15</f>
        <v>106.01</v>
      </c>
      <c r="F142" s="41"/>
    </row>
    <row r="143" spans="1:8">
      <c r="A143" s="36" t="s">
        <v>72</v>
      </c>
      <c r="B143" s="37" t="s">
        <v>73</v>
      </c>
      <c r="C143" s="36" t="s">
        <v>74</v>
      </c>
      <c r="D143" s="29">
        <f>'[4]ЧТЭЦ-1 ДМ'!$E$23</f>
        <v>384.21800000000002</v>
      </c>
      <c r="E143" s="29">
        <f>'[3]0.1'!$O$16</f>
        <v>359.73599999999999</v>
      </c>
      <c r="F143" s="41"/>
      <c r="H143" s="47"/>
    </row>
    <row r="144" spans="1:8">
      <c r="A144" s="36" t="s">
        <v>75</v>
      </c>
      <c r="B144" s="37" t="s">
        <v>76</v>
      </c>
      <c r="C144" s="36" t="s">
        <v>74</v>
      </c>
      <c r="D144" s="29">
        <f>'[4]ЧТЭЦ-1 ДМ'!$E$29</f>
        <v>382.37918599999995</v>
      </c>
      <c r="E144" s="29">
        <f>'[3]0.1'!$O$17</f>
        <v>357.95499999999998</v>
      </c>
      <c r="F144" s="41"/>
    </row>
    <row r="145" spans="1:8">
      <c r="A145" s="36" t="s">
        <v>77</v>
      </c>
      <c r="B145" s="37" t="s">
        <v>9</v>
      </c>
      <c r="C145" s="36" t="s">
        <v>78</v>
      </c>
      <c r="D145" s="40"/>
      <c r="E145" s="29">
        <f>'[3]0.1'!$O$43</f>
        <v>333718.78377856384</v>
      </c>
      <c r="F145" s="41"/>
    </row>
    <row r="146" spans="1:8">
      <c r="A146" s="36"/>
      <c r="B146" s="37" t="s">
        <v>199</v>
      </c>
      <c r="C146" s="36"/>
      <c r="D146" s="40"/>
      <c r="E146" s="40"/>
      <c r="F146" s="41"/>
    </row>
    <row r="147" spans="1:8">
      <c r="A147" s="36" t="s">
        <v>79</v>
      </c>
      <c r="B147" s="38" t="s">
        <v>12</v>
      </c>
      <c r="C147" s="36" t="s">
        <v>78</v>
      </c>
      <c r="D147" s="40"/>
      <c r="E147" s="29">
        <f>'[3]0.1'!$M$43</f>
        <v>78051.49551287049</v>
      </c>
      <c r="F147" s="41"/>
    </row>
    <row r="148" spans="1:8">
      <c r="A148" s="36" t="s">
        <v>80</v>
      </c>
      <c r="B148" s="38" t="s">
        <v>13</v>
      </c>
      <c r="C148" s="36" t="s">
        <v>78</v>
      </c>
      <c r="D148" s="40"/>
      <c r="E148" s="29">
        <f>'[3]0.1'!$N$43</f>
        <v>255667.28826569338</v>
      </c>
      <c r="F148" s="41"/>
    </row>
    <row r="149" spans="1:8" ht="25.5">
      <c r="A149" s="36" t="s">
        <v>81</v>
      </c>
      <c r="B149" s="38" t="s">
        <v>14</v>
      </c>
      <c r="C149" s="36" t="s">
        <v>78</v>
      </c>
      <c r="D149" s="41"/>
      <c r="E149" s="41"/>
      <c r="F149" s="41"/>
    </row>
    <row r="150" spans="1:8">
      <c r="A150" s="36" t="s">
        <v>82</v>
      </c>
      <c r="B150" s="37" t="s">
        <v>83</v>
      </c>
      <c r="C150" s="36" t="s">
        <v>78</v>
      </c>
      <c r="D150" s="29">
        <f>'[4]ЧТЭЦ-1 ДМ'!$E$620</f>
        <v>421384.88727000001</v>
      </c>
      <c r="E150" s="29">
        <f>'[3]0.1'!$O$31</f>
        <v>313425.12515886541</v>
      </c>
      <c r="F150" s="41"/>
      <c r="G150" s="47"/>
      <c r="H150" s="47"/>
    </row>
    <row r="151" spans="1:8">
      <c r="A151" s="36"/>
      <c r="B151" s="37" t="s">
        <v>199</v>
      </c>
      <c r="C151" s="36"/>
      <c r="D151" s="40"/>
      <c r="E151" s="40"/>
      <c r="F151" s="41"/>
    </row>
    <row r="152" spans="1:8">
      <c r="A152" s="36" t="s">
        <v>84</v>
      </c>
      <c r="B152" s="38" t="s">
        <v>85</v>
      </c>
      <c r="C152" s="36" t="s">
        <v>78</v>
      </c>
      <c r="D152" s="29">
        <f>'[4]ЧТЭЦ-1 ДМ'!$E$636</f>
        <v>139531.03072000001</v>
      </c>
      <c r="E152" s="29">
        <f>'[3]0.1'!$O$32</f>
        <v>77076.51770539704</v>
      </c>
      <c r="F152" s="41"/>
      <c r="G152" s="47"/>
      <c r="H152" s="47"/>
    </row>
    <row r="153" spans="1:8" ht="25.5">
      <c r="A153" s="36"/>
      <c r="B153" s="38" t="s">
        <v>86</v>
      </c>
      <c r="C153" s="36" t="s">
        <v>30</v>
      </c>
      <c r="D153" s="29">
        <f>'[4]ЧТЭЦ-1 ДМ'!$E$32</f>
        <v>187.73371211509803</v>
      </c>
      <c r="E153" s="29">
        <f>'[3]4'!$N$24</f>
        <v>191.3</v>
      </c>
      <c r="F153" s="41"/>
      <c r="G153" s="47"/>
      <c r="H153" s="47"/>
    </row>
    <row r="154" spans="1:8">
      <c r="A154" s="36" t="s">
        <v>87</v>
      </c>
      <c r="B154" s="38" t="s">
        <v>88</v>
      </c>
      <c r="C154" s="36" t="s">
        <v>78</v>
      </c>
      <c r="D154" s="29">
        <f>'[4]ЧТЭЦ-1 ДМ'!$E$652</f>
        <v>281853.85655000003</v>
      </c>
      <c r="E154" s="29">
        <f>'[3]0.1'!$O$33</f>
        <v>236348.60745346837</v>
      </c>
      <c r="F154" s="41"/>
    </row>
    <row r="155" spans="1:8">
      <c r="A155" s="36"/>
      <c r="B155" s="38" t="s">
        <v>89</v>
      </c>
      <c r="C155" s="36" t="s">
        <v>90</v>
      </c>
      <c r="D155" s="29">
        <f>'[4]ЧТЭЦ-1 ДМ'!$E$36</f>
        <v>182.80247151356781</v>
      </c>
      <c r="E155" s="29">
        <f>'[3]4'!$N$28</f>
        <v>174</v>
      </c>
      <c r="F155" s="41"/>
    </row>
    <row r="156" spans="1:8" ht="25.5">
      <c r="A156" s="36"/>
      <c r="B156" s="9" t="s">
        <v>91</v>
      </c>
      <c r="C156" s="36" t="s">
        <v>26</v>
      </c>
      <c r="D156" s="87" t="s">
        <v>323</v>
      </c>
      <c r="E156" s="50" t="s">
        <v>323</v>
      </c>
      <c r="F156" s="41"/>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0" t="s">
        <v>99</v>
      </c>
      <c r="D160" s="41"/>
      <c r="E160" s="41"/>
      <c r="F160" s="41"/>
    </row>
    <row r="161" spans="1:9" ht="25.5">
      <c r="A161" s="36" t="s">
        <v>100</v>
      </c>
      <c r="B161" s="38" t="s">
        <v>101</v>
      </c>
      <c r="C161" s="36" t="s">
        <v>26</v>
      </c>
      <c r="D161" s="41"/>
      <c r="E161" s="41"/>
      <c r="F161" s="41"/>
    </row>
    <row r="162" spans="1:9">
      <c r="A162" s="36" t="s">
        <v>102</v>
      </c>
      <c r="B162" s="9" t="s">
        <v>103</v>
      </c>
      <c r="C162" s="36" t="s">
        <v>78</v>
      </c>
      <c r="D162" s="29">
        <f>('[5]1100'!$D$12-'[5]1100'!$S$12-'[5]1100'!$AG$12-'[5]1100'!$BH$12)/1000</f>
        <v>1154571.1392800007</v>
      </c>
      <c r="E162" s="41"/>
      <c r="F162" s="41"/>
    </row>
    <row r="163" spans="1:9">
      <c r="A163" s="36"/>
      <c r="B163" s="37" t="s">
        <v>199</v>
      </c>
      <c r="C163" s="36"/>
      <c r="D163" s="40"/>
      <c r="E163" s="41"/>
      <c r="F163" s="41"/>
    </row>
    <row r="164" spans="1:9">
      <c r="A164" s="36" t="s">
        <v>104</v>
      </c>
      <c r="B164" s="38" t="s">
        <v>16</v>
      </c>
      <c r="C164" s="36" t="s">
        <v>78</v>
      </c>
      <c r="D164" s="29">
        <f>'[5]1100'!$N$12/1000</f>
        <v>209097.76860000001</v>
      </c>
      <c r="E164" s="41"/>
      <c r="F164" s="41"/>
    </row>
    <row r="165" spans="1:9">
      <c r="A165" s="36" t="s">
        <v>105</v>
      </c>
      <c r="B165" s="38" t="s">
        <v>17</v>
      </c>
      <c r="C165" s="36" t="s">
        <v>78</v>
      </c>
      <c r="D165" s="29">
        <f>'[5]1100'!$X$12/1000</f>
        <v>358054.22164000006</v>
      </c>
      <c r="E165" s="41"/>
      <c r="F165" s="41"/>
    </row>
    <row r="166" spans="1:9" ht="25.5">
      <c r="A166" s="36" t="s">
        <v>106</v>
      </c>
      <c r="B166" s="38" t="s">
        <v>18</v>
      </c>
      <c r="C166" s="36" t="s">
        <v>78</v>
      </c>
      <c r="D166" s="29">
        <f>('[5]1100'!$AY$12+'[5]1100'!$BQ$12)/1000</f>
        <v>535468.11159999995</v>
      </c>
      <c r="E166" s="41"/>
      <c r="F166" s="41"/>
      <c r="I166" s="47"/>
    </row>
    <row r="167" spans="1:9">
      <c r="A167" s="36" t="s">
        <v>149</v>
      </c>
      <c r="B167" s="38" t="s">
        <v>150</v>
      </c>
      <c r="C167" s="36" t="s">
        <v>78</v>
      </c>
      <c r="D167" s="29">
        <f>('[5]1100'!$CI$12+'[5]1100'!$DA$12+'[5]1100'!$DK$12+'[5]1100'!$DM$12+'[5]1100'!$DO$12+'[5]1100'!$DP$12)/1000</f>
        <v>51951.037440000015</v>
      </c>
      <c r="E167" s="41"/>
      <c r="F167" s="41"/>
    </row>
    <row r="168" spans="1:9">
      <c r="A168" s="36" t="s">
        <v>107</v>
      </c>
      <c r="B168" s="9" t="s">
        <v>108</v>
      </c>
      <c r="C168" s="36" t="s">
        <v>78</v>
      </c>
      <c r="D168" s="41"/>
      <c r="E168" s="41"/>
      <c r="F168" s="41"/>
    </row>
    <row r="169" spans="1:9">
      <c r="A169" s="36"/>
      <c r="B169" s="37" t="s">
        <v>199</v>
      </c>
      <c r="C169" s="36"/>
      <c r="D169" s="40"/>
      <c r="E169" s="41"/>
      <c r="F169" s="41"/>
    </row>
    <row r="170" spans="1:9">
      <c r="A170" s="36" t="s">
        <v>109</v>
      </c>
      <c r="B170" s="38" t="s">
        <v>19</v>
      </c>
      <c r="C170" s="36" t="s">
        <v>78</v>
      </c>
      <c r="D170" s="41"/>
      <c r="E170" s="41"/>
      <c r="F170" s="41"/>
    </row>
    <row r="171" spans="1:9">
      <c r="A171" s="36" t="s">
        <v>110</v>
      </c>
      <c r="B171" s="38" t="s">
        <v>33</v>
      </c>
      <c r="C171" s="36" t="s">
        <v>78</v>
      </c>
      <c r="D171" s="41"/>
      <c r="E171" s="41"/>
      <c r="F171" s="41"/>
    </row>
    <row r="172" spans="1:9">
      <c r="A172" s="36" t="s">
        <v>111</v>
      </c>
      <c r="B172" s="9" t="s">
        <v>112</v>
      </c>
      <c r="C172" s="36" t="s">
        <v>78</v>
      </c>
      <c r="D172" s="41"/>
      <c r="E172" s="41"/>
      <c r="F172" s="41"/>
    </row>
    <row r="173" spans="1:9">
      <c r="A173" s="36"/>
      <c r="B173" s="37" t="s">
        <v>199</v>
      </c>
      <c r="C173" s="36"/>
      <c r="D173" s="40"/>
      <c r="E173" s="41"/>
      <c r="F173" s="41"/>
    </row>
    <row r="174" spans="1:9">
      <c r="A174" s="36" t="s">
        <v>113</v>
      </c>
      <c r="B174" s="38" t="s">
        <v>16</v>
      </c>
      <c r="C174" s="36" t="s">
        <v>78</v>
      </c>
      <c r="D174" s="41"/>
      <c r="E174" s="41"/>
      <c r="F174" s="41"/>
    </row>
    <row r="175" spans="1:9">
      <c r="A175" s="36" t="s">
        <v>114</v>
      </c>
      <c r="B175" s="38" t="s">
        <v>17</v>
      </c>
      <c r="C175" s="36" t="s">
        <v>78</v>
      </c>
      <c r="D175" s="41"/>
      <c r="E175" s="41"/>
      <c r="F175" s="41"/>
    </row>
    <row r="176" spans="1:9"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v>11208890</v>
      </c>
      <c r="E182" s="41"/>
      <c r="F182" s="41"/>
    </row>
    <row r="183" spans="1:6" ht="27">
      <c r="A183" s="36" t="s">
        <v>122</v>
      </c>
      <c r="B183" s="9" t="s">
        <v>315</v>
      </c>
      <c r="C183" s="36" t="s">
        <v>123</v>
      </c>
      <c r="D183" s="31">
        <f>19053427/79746795</f>
        <v>0.23892404704163972</v>
      </c>
      <c r="E183" s="41"/>
      <c r="F183" s="41"/>
    </row>
    <row r="184" spans="1:6" ht="103.5" customHeight="1">
      <c r="A184" s="36" t="s">
        <v>124</v>
      </c>
      <c r="B184" s="9" t="s">
        <v>11</v>
      </c>
      <c r="C184" s="36" t="s">
        <v>26</v>
      </c>
      <c r="D184" s="124" t="s">
        <v>334</v>
      </c>
      <c r="E184" s="124"/>
      <c r="F184" s="41"/>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F3" s="27"/>
    </row>
    <row r="4" spans="1:11">
      <c r="A4" s="104" t="s">
        <v>34</v>
      </c>
      <c r="B4" s="116"/>
      <c r="C4" s="116"/>
      <c r="D4" s="116"/>
      <c r="E4" s="116"/>
      <c r="F4" s="116"/>
      <c r="G4" s="116"/>
      <c r="H4" s="116"/>
      <c r="I4" s="116"/>
    </row>
    <row r="5" spans="1:11">
      <c r="A5" s="104" t="str">
        <f>Титульный!$C$9</f>
        <v>Челябинская ТЭЦ-1 без ДПМ/НВ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48"/>
    </row>
    <row r="8" spans="1:11" s="3" customFormat="1">
      <c r="A8" s="126"/>
      <c r="B8" s="126"/>
      <c r="C8" s="126"/>
      <c r="D8" s="42">
        <f>Титульный!$B$5-2</f>
        <v>2022</v>
      </c>
      <c r="E8" s="43" t="s">
        <v>55</v>
      </c>
      <c r="F8" s="42">
        <f>Титульный!$B$5-1</f>
        <v>2023</v>
      </c>
      <c r="G8" s="43" t="s">
        <v>55</v>
      </c>
      <c r="H8" s="42">
        <f>Титульный!$B$5</f>
        <v>2024</v>
      </c>
      <c r="I8" s="43" t="s">
        <v>55</v>
      </c>
      <c r="K8" s="48"/>
    </row>
    <row r="9" spans="1:11" s="3" customFormat="1">
      <c r="A9" s="126"/>
      <c r="B9" s="126"/>
      <c r="C9" s="126"/>
      <c r="D9" s="51" t="s">
        <v>227</v>
      </c>
      <c r="E9" s="51" t="s">
        <v>228</v>
      </c>
      <c r="F9" s="51" t="s">
        <v>227</v>
      </c>
      <c r="G9" s="51" t="s">
        <v>228</v>
      </c>
      <c r="H9" s="51" t="s">
        <v>227</v>
      </c>
      <c r="I9" s="51"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c r="K27" s="3"/>
    </row>
    <row r="28" spans="1:11" ht="25.5">
      <c r="A28" s="50" t="s">
        <v>132</v>
      </c>
      <c r="B28" s="37" t="s">
        <v>133</v>
      </c>
      <c r="C28" s="70" t="s">
        <v>308</v>
      </c>
      <c r="D28" s="29">
        <f>'[6]Утв. тарифы на ЭЭ и ЭМ'!$D$5</f>
        <v>619.83000000000004</v>
      </c>
      <c r="E28" s="29">
        <f>'[6]Утв. тарифы на ЭЭ и ЭМ'!$E$5</f>
        <v>673.27</v>
      </c>
      <c r="F28" s="29">
        <f>'[7]Утв. тарифы на ЭЭ и ЭМ'!$D$5</f>
        <v>736.27</v>
      </c>
      <c r="G28" s="29">
        <f>'[7]Утв. тарифы на ЭЭ и ЭМ'!$E$5</f>
        <v>736.27</v>
      </c>
      <c r="H28" s="44"/>
      <c r="I28" s="44"/>
      <c r="K28" s="3"/>
    </row>
    <row r="29" spans="1:11" ht="12.75" customHeight="1">
      <c r="A29" s="50"/>
      <c r="B29" s="45" t="s">
        <v>145</v>
      </c>
      <c r="C29" s="70" t="s">
        <v>308</v>
      </c>
      <c r="D29" s="29">
        <f>('[4]ЧТЭЦ-1 ДМ'!$F$636+'[4]ЧТЭЦ-1 ДМ'!$G$636+'[4]ЧТЭЦ-1 ДМ'!$H$636+'[4]ЧТЭЦ-1 ДМ'!$J$636+'[4]ЧТЭЦ-1 ДМ'!$K$636+'[4]ЧТЭЦ-1 ДМ'!$L$636)/('[4]ЧТЭЦ-1 ДМ'!$F$22+'[4]ЧТЭЦ-1 ДМ'!$G$22+'[4]ЧТЭЦ-1 ДМ'!$H$22+'[4]ЧТЭЦ-1 ДМ'!$J$22+'[4]ЧТЭЦ-1 ДМ'!$K$22+'[4]ЧТЭЦ-1 ДМ'!$L$22)</f>
        <v>728.93371267567238</v>
      </c>
      <c r="E29" s="29">
        <f>('[4]ЧТЭЦ-1 ДМ'!$N$636+'[4]ЧТЭЦ-1 ДМ'!$O$636+'[4]ЧТЭЦ-1 ДМ'!$P$636+'[4]ЧТЭЦ-1 ДМ'!$R$636+'[4]ЧТЭЦ-1 ДМ'!$S$636+'[4]ЧТЭЦ-1 ДМ'!$T$636)/('[4]ЧТЭЦ-1 ДМ'!$N$22+'[4]ЧТЭЦ-1 ДМ'!$O$22+'[4]ЧТЭЦ-1 ДМ'!$P$22+'[4]ЧТЭЦ-1 ДМ'!$R$22+'[4]ЧТЭЦ-1 ДМ'!$S$22+'[4]ЧТЭЦ-1 ДМ'!$T$22)</f>
        <v>796.62968644851173</v>
      </c>
      <c r="F29" s="29">
        <f>'[3]2.1'!$G$170</f>
        <v>664.66852316601887</v>
      </c>
      <c r="G29" s="29">
        <f>'[3]2'!$H$170</f>
        <v>727.06836812939378</v>
      </c>
      <c r="H29" s="44"/>
      <c r="I29" s="44"/>
      <c r="K29" s="3"/>
    </row>
    <row r="30" spans="1:11" ht="25.5">
      <c r="A30" s="50" t="s">
        <v>134</v>
      </c>
      <c r="B30" s="37" t="s">
        <v>135</v>
      </c>
      <c r="C30" s="70" t="s">
        <v>309</v>
      </c>
      <c r="D30" s="29">
        <f>'[6]Утв. тарифы на ЭЭ и ЭМ'!$F$5</f>
        <v>810503.94</v>
      </c>
      <c r="E30" s="29">
        <f>'[6]Утв. тарифы на ЭЭ и ЭМ'!$G$5</f>
        <v>810503.94</v>
      </c>
      <c r="F30" s="29">
        <f>'[7]Утв. тарифы на ЭЭ и ЭМ'!$F$5</f>
        <v>855451.63</v>
      </c>
      <c r="G30" s="29">
        <f>'[7]Утв. тарифы на ЭЭ и ЭМ'!$G$5</f>
        <v>855451.63</v>
      </c>
      <c r="H30" s="44"/>
      <c r="I30" s="44"/>
      <c r="K30" s="3"/>
    </row>
    <row r="31" spans="1:11" ht="27.75" customHeight="1">
      <c r="A31" s="50" t="s">
        <v>136</v>
      </c>
      <c r="B31" s="37" t="s">
        <v>148</v>
      </c>
      <c r="C31" s="36" t="s">
        <v>306</v>
      </c>
      <c r="D31" s="44"/>
      <c r="E31" s="44"/>
      <c r="F31" s="44"/>
      <c r="G31" s="44"/>
      <c r="H31" s="44"/>
      <c r="I31" s="44"/>
      <c r="K31" s="3"/>
    </row>
    <row r="32" spans="1:11" ht="26.25" customHeight="1">
      <c r="A32" s="50" t="s">
        <v>137</v>
      </c>
      <c r="B32" s="46" t="s">
        <v>36</v>
      </c>
      <c r="C32" s="36" t="s">
        <v>306</v>
      </c>
      <c r="D32" s="29">
        <f>'[8]Утв. тарифы на ТЭ и ТН'!$X$8</f>
        <v>837.71</v>
      </c>
      <c r="E32" s="29">
        <f>'[8]Утв. тарифы на ТЭ и ТН'!$Y$8</f>
        <v>946.4</v>
      </c>
      <c r="F32" s="29">
        <f>'[8]Утв. тарифы на ТЭ и ТН'!$AA$8</f>
        <v>1001.73</v>
      </c>
      <c r="G32" s="29">
        <f>'[8]Утв. тарифы на ТЭ и ТН'!$AB$8</f>
        <v>1001.73</v>
      </c>
      <c r="H32" s="44"/>
      <c r="I32" s="44"/>
    </row>
    <row r="33" spans="1:9" ht="12.75" customHeight="1">
      <c r="A33" s="50" t="s">
        <v>138</v>
      </c>
      <c r="B33" s="46" t="s">
        <v>37</v>
      </c>
      <c r="C33" s="36" t="s">
        <v>306</v>
      </c>
      <c r="D33" s="44"/>
      <c r="E33" s="44"/>
      <c r="F33" s="44"/>
      <c r="G33" s="44"/>
      <c r="H33" s="44"/>
      <c r="I33" s="44"/>
    </row>
    <row r="34" spans="1:9" ht="12.75" customHeight="1">
      <c r="A34" s="50"/>
      <c r="B34" s="38" t="s">
        <v>38</v>
      </c>
      <c r="C34" s="36" t="s">
        <v>306</v>
      </c>
      <c r="D34" s="44"/>
      <c r="E34" s="44"/>
      <c r="F34" s="44"/>
      <c r="G34" s="44"/>
      <c r="H34" s="44"/>
      <c r="I34" s="44"/>
    </row>
    <row r="35" spans="1:9" ht="12.75" customHeight="1">
      <c r="A35" s="50"/>
      <c r="B35" s="38" t="s">
        <v>39</v>
      </c>
      <c r="C35" s="36" t="s">
        <v>306</v>
      </c>
      <c r="D35" s="44"/>
      <c r="E35" s="44"/>
      <c r="F35" s="44"/>
      <c r="G35" s="44"/>
      <c r="H35" s="44"/>
      <c r="I35" s="44"/>
    </row>
    <row r="36" spans="1:9" ht="12.75" customHeight="1">
      <c r="A36" s="50"/>
      <c r="B36" s="38" t="s">
        <v>40</v>
      </c>
      <c r="C36" s="36" t="s">
        <v>306</v>
      </c>
      <c r="D36" s="44"/>
      <c r="E36" s="44"/>
      <c r="F36" s="44"/>
      <c r="G36" s="44"/>
      <c r="H36" s="44"/>
      <c r="I36" s="44"/>
    </row>
    <row r="37" spans="1:9" ht="12.75" customHeight="1">
      <c r="A37" s="50"/>
      <c r="B37" s="38" t="s">
        <v>41</v>
      </c>
      <c r="C37" s="36" t="s">
        <v>306</v>
      </c>
      <c r="D37" s="44"/>
      <c r="E37" s="44"/>
      <c r="F37" s="44"/>
      <c r="G37" s="44"/>
      <c r="H37" s="44"/>
      <c r="I37" s="44"/>
    </row>
    <row r="38" spans="1:9" ht="12.75" customHeight="1">
      <c r="A38" s="50" t="s">
        <v>139</v>
      </c>
      <c r="B38" s="46" t="s">
        <v>42</v>
      </c>
      <c r="C38" s="36" t="s">
        <v>306</v>
      </c>
      <c r="D38" s="44"/>
      <c r="E38" s="44"/>
      <c r="F38" s="44"/>
      <c r="G38" s="44"/>
      <c r="H38" s="44"/>
      <c r="I38" s="44"/>
    </row>
    <row r="39" spans="1:9" ht="12.75" customHeight="1">
      <c r="A39" s="50" t="s">
        <v>140</v>
      </c>
      <c r="B39" s="37" t="s">
        <v>43</v>
      </c>
      <c r="C39" s="36" t="s">
        <v>26</v>
      </c>
      <c r="D39" s="44"/>
      <c r="E39" s="44"/>
      <c r="F39" s="44"/>
      <c r="G39" s="44"/>
      <c r="H39" s="44"/>
      <c r="I39" s="44"/>
    </row>
    <row r="40" spans="1:9" ht="25.5" customHeight="1">
      <c r="A40" s="50" t="s">
        <v>141</v>
      </c>
      <c r="B40" s="38" t="s">
        <v>44</v>
      </c>
      <c r="C40" s="50" t="s">
        <v>307</v>
      </c>
      <c r="D40" s="44"/>
      <c r="E40" s="44"/>
      <c r="F40" s="44"/>
      <c r="G40" s="44"/>
      <c r="H40" s="44"/>
      <c r="I40" s="44"/>
    </row>
    <row r="41" spans="1:9" ht="12.75" customHeight="1">
      <c r="A41" s="50" t="s">
        <v>142</v>
      </c>
      <c r="B41" s="46" t="s">
        <v>45</v>
      </c>
      <c r="C41" s="36" t="s">
        <v>306</v>
      </c>
      <c r="D41" s="44"/>
      <c r="E41" s="44"/>
      <c r="F41" s="44"/>
      <c r="G41" s="44"/>
      <c r="H41" s="44"/>
      <c r="I41" s="44"/>
    </row>
    <row r="42" spans="1:9" ht="25.5">
      <c r="A42" s="50" t="s">
        <v>143</v>
      </c>
      <c r="B42" s="37" t="s">
        <v>46</v>
      </c>
      <c r="C42" s="70" t="s">
        <v>310</v>
      </c>
      <c r="D42" s="44"/>
      <c r="E42" s="44"/>
      <c r="F42" s="44"/>
      <c r="G42" s="44"/>
      <c r="H42" s="44"/>
      <c r="I42" s="44"/>
    </row>
    <row r="43" spans="1:9" ht="25.5">
      <c r="A43" s="50"/>
      <c r="B43" s="38" t="s">
        <v>47</v>
      </c>
      <c r="C43" s="70" t="s">
        <v>310</v>
      </c>
      <c r="D43" s="29">
        <f>'[8]Утв. тарифы на ТЭ и ТН'!$X$23</f>
        <v>53.4</v>
      </c>
      <c r="E43" s="29">
        <f>'[8]Утв. тарифы на ТЭ и ТН'!$Y$23</f>
        <v>53.4</v>
      </c>
      <c r="F43" s="29">
        <f>'[8]Утв. тарифы на ТЭ и ТН'!$AA$23</f>
        <v>34.76</v>
      </c>
      <c r="G43" s="29">
        <f>'[8]Утв. тарифы на ТЭ и ТН'!$AB$23</f>
        <v>34.76</v>
      </c>
      <c r="H43" s="44"/>
      <c r="I43" s="44"/>
    </row>
    <row r="44" spans="1:9" ht="25.5">
      <c r="A44" s="5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3">
    <mergeCell ref="A48:I48"/>
    <mergeCell ref="A49:I49"/>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Титульный!$C$10</f>
        <v>Челябинская ТЭЦ-1 (ТГ-10, ТГ-11) НВ</v>
      </c>
      <c r="B5" s="123"/>
      <c r="C5" s="123"/>
      <c r="D5" s="123"/>
      <c r="E5" s="123"/>
      <c r="F5" s="123"/>
    </row>
    <row r="6" spans="1:6">
      <c r="A6" s="49"/>
      <c r="B6" s="49"/>
      <c r="C6" s="49"/>
      <c r="D6" s="49"/>
      <c r="E6" s="49"/>
      <c r="F6" s="49"/>
    </row>
    <row r="7" spans="1:6" s="8" customFormat="1" ht="38.25">
      <c r="A7" s="124" t="s">
        <v>0</v>
      </c>
      <c r="B7" s="124" t="s">
        <v>7</v>
      </c>
      <c r="C7" s="124" t="s">
        <v>8</v>
      </c>
      <c r="D7" s="50" t="s">
        <v>127</v>
      </c>
      <c r="E7" s="50" t="s">
        <v>128</v>
      </c>
      <c r="F7" s="50" t="s">
        <v>129</v>
      </c>
    </row>
    <row r="8" spans="1:6" s="8" customFormat="1">
      <c r="A8" s="124"/>
      <c r="B8" s="124"/>
      <c r="C8" s="124"/>
      <c r="D8" s="50">
        <f>Титульный!$B$5-2</f>
        <v>2022</v>
      </c>
      <c r="E8" s="50">
        <f>Титульный!$B$5-1</f>
        <v>2023</v>
      </c>
      <c r="F8" s="50">
        <f>Титульный!$B$5</f>
        <v>2024</v>
      </c>
    </row>
    <row r="9" spans="1:6" s="8" customFormat="1">
      <c r="A9" s="124"/>
      <c r="B9" s="124"/>
      <c r="C9" s="124"/>
      <c r="D9" s="50" t="s">
        <v>55</v>
      </c>
      <c r="E9" s="50" t="s">
        <v>55</v>
      </c>
      <c r="F9" s="5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7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7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7" s="8" customFormat="1" hidden="1" outlineLevel="1">
      <c r="A129" s="36" t="s">
        <v>275</v>
      </c>
      <c r="B129" s="37" t="s">
        <v>213</v>
      </c>
      <c r="C129" s="36" t="s">
        <v>214</v>
      </c>
      <c r="D129" s="41"/>
      <c r="E129" s="41"/>
      <c r="F129" s="41"/>
    </row>
    <row r="130" spans="1:7" s="8" customFormat="1" ht="25.5" hidden="1" outlineLevel="1">
      <c r="A130" s="36" t="s">
        <v>276</v>
      </c>
      <c r="B130" s="37" t="s">
        <v>216</v>
      </c>
      <c r="C130" s="70" t="s">
        <v>217</v>
      </c>
      <c r="D130" s="41"/>
      <c r="E130" s="41"/>
      <c r="F130" s="41"/>
    </row>
    <row r="131" spans="1:7" s="8" customFormat="1" ht="25.5" hidden="1" outlineLevel="1">
      <c r="A131" s="36" t="s">
        <v>277</v>
      </c>
      <c r="B131" s="37" t="s">
        <v>219</v>
      </c>
      <c r="C131" s="36"/>
      <c r="D131" s="41"/>
      <c r="E131" s="41"/>
      <c r="F131" s="41"/>
    </row>
    <row r="132" spans="1:7" s="8" customFormat="1" hidden="1" outlineLevel="1">
      <c r="A132" s="36" t="s">
        <v>77</v>
      </c>
      <c r="B132" s="37" t="s">
        <v>278</v>
      </c>
      <c r="C132" s="36" t="s">
        <v>78</v>
      </c>
      <c r="D132" s="41"/>
      <c r="E132" s="41"/>
      <c r="F132" s="41"/>
    </row>
    <row r="133" spans="1:7" s="8" customFormat="1" hidden="1" outlineLevel="1">
      <c r="A133" s="36" t="s">
        <v>82</v>
      </c>
      <c r="B133" s="37" t="s">
        <v>279</v>
      </c>
      <c r="C133" s="36" t="s">
        <v>78</v>
      </c>
      <c r="D133" s="41"/>
      <c r="E133" s="41"/>
      <c r="F133" s="41"/>
    </row>
    <row r="134" spans="1:7" s="8" customFormat="1" hidden="1" outlineLevel="1">
      <c r="A134" s="36" t="s">
        <v>92</v>
      </c>
      <c r="B134" s="37" t="s">
        <v>280</v>
      </c>
      <c r="C134" s="36" t="s">
        <v>78</v>
      </c>
      <c r="D134" s="41"/>
      <c r="E134" s="41"/>
      <c r="F134" s="41"/>
    </row>
    <row r="135" spans="1:7" s="8" customFormat="1" hidden="1" outlineLevel="1">
      <c r="A135" s="36" t="s">
        <v>93</v>
      </c>
      <c r="B135" s="37" t="s">
        <v>173</v>
      </c>
      <c r="C135" s="36" t="s">
        <v>78</v>
      </c>
      <c r="D135" s="41"/>
      <c r="E135" s="41"/>
      <c r="F135" s="41"/>
    </row>
    <row r="136" spans="1:7" s="8" customFormat="1" ht="25.5" hidden="1" outlineLevel="1">
      <c r="A136" s="36" t="s">
        <v>102</v>
      </c>
      <c r="B136" s="37" t="s">
        <v>281</v>
      </c>
      <c r="C136" s="36" t="s">
        <v>282</v>
      </c>
      <c r="D136" s="41"/>
      <c r="E136" s="41"/>
      <c r="F136" s="41"/>
    </row>
    <row r="137" spans="1:7" s="8" customFormat="1" ht="38.25" hidden="1" outlineLevel="1">
      <c r="A137" s="36" t="s">
        <v>107</v>
      </c>
      <c r="B137" s="37" t="s">
        <v>11</v>
      </c>
      <c r="C137" s="36"/>
      <c r="D137" s="41"/>
      <c r="E137" s="41"/>
      <c r="F137" s="41"/>
    </row>
    <row r="138" spans="1:7" s="8" customFormat="1" ht="26.25" customHeight="1" collapsed="1">
      <c r="A138" s="118" t="s">
        <v>283</v>
      </c>
      <c r="B138" s="119"/>
      <c r="C138" s="119"/>
      <c r="D138" s="119"/>
      <c r="E138" s="119"/>
      <c r="F138" s="120"/>
    </row>
    <row r="139" spans="1:7">
      <c r="A139" s="36" t="s">
        <v>66</v>
      </c>
      <c r="B139" s="37" t="s">
        <v>27</v>
      </c>
      <c r="C139" s="36" t="s">
        <v>29</v>
      </c>
      <c r="D139" s="29">
        <f>[9]Год!$H$11</f>
        <v>83.799999999999983</v>
      </c>
      <c r="E139" s="29">
        <f>'[10]0.1'!$I$11</f>
        <v>83.799999999999983</v>
      </c>
      <c r="F139" s="29">
        <f>'[10]0.1'!$L$11</f>
        <v>83.799999999999983</v>
      </c>
    </row>
    <row r="140" spans="1:7" ht="38.25">
      <c r="A140" s="36" t="s">
        <v>67</v>
      </c>
      <c r="B140" s="37" t="s">
        <v>28</v>
      </c>
      <c r="C140" s="36" t="s">
        <v>29</v>
      </c>
      <c r="D140" s="29">
        <f>[9]Год!$H$12-[9]Год!$H$14</f>
        <v>74.5844238031234</v>
      </c>
      <c r="E140" s="29">
        <f>'[10]0.1'!$I$12</f>
        <v>76.762199999999993</v>
      </c>
      <c r="F140" s="29">
        <f>'[10]0.1'!$L$12</f>
        <v>76.510007904873731</v>
      </c>
    </row>
    <row r="141" spans="1:7">
      <c r="A141" s="36" t="s">
        <v>68</v>
      </c>
      <c r="B141" s="37" t="s">
        <v>69</v>
      </c>
      <c r="C141" s="36" t="s">
        <v>130</v>
      </c>
      <c r="D141" s="29">
        <f>'[4]ЧТЭЦ-1 НМ'!$E$7</f>
        <v>634.40499999999997</v>
      </c>
      <c r="E141" s="29">
        <f>'[10]0.1'!$I$13</f>
        <v>637.79</v>
      </c>
      <c r="F141" s="29">
        <f>'[10]0.1'!$L$13</f>
        <v>626.42599999999982</v>
      </c>
      <c r="G141" s="47"/>
    </row>
    <row r="142" spans="1:7">
      <c r="A142" s="36" t="s">
        <v>70</v>
      </c>
      <c r="B142" s="37" t="s">
        <v>71</v>
      </c>
      <c r="C142" s="36" t="s">
        <v>130</v>
      </c>
      <c r="D142" s="29">
        <f>'[4]ЧТЭЦ-1 НМ'!$E$22</f>
        <v>585.2299999999999</v>
      </c>
      <c r="E142" s="29">
        <f>'[10]0.1'!$I$15</f>
        <v>587.05999999999995</v>
      </c>
      <c r="F142" s="29">
        <f>'[10]0.1'!$L$15</f>
        <v>573.34699999999975</v>
      </c>
    </row>
    <row r="143" spans="1:7">
      <c r="A143" s="36" t="s">
        <v>72</v>
      </c>
      <c r="B143" s="37" t="s">
        <v>73</v>
      </c>
      <c r="C143" s="36" t="s">
        <v>74</v>
      </c>
      <c r="D143" s="29">
        <f>'[4]ЧТЭЦ-1 НМ'!$E$23</f>
        <v>800.41100000000006</v>
      </c>
      <c r="E143" s="29">
        <f>'[10]0.1'!$I$16</f>
        <v>789.97799999999995</v>
      </c>
      <c r="F143" s="29">
        <f>'[10]0.1'!$L$16</f>
        <v>745.279</v>
      </c>
    </row>
    <row r="144" spans="1:7">
      <c r="A144" s="36" t="s">
        <v>75</v>
      </c>
      <c r="B144" s="37" t="s">
        <v>76</v>
      </c>
      <c r="C144" s="36" t="s">
        <v>74</v>
      </c>
      <c r="D144" s="29">
        <f>'[4]ЧТЭЦ-1 НМ'!$E$29</f>
        <v>800.18099999999993</v>
      </c>
      <c r="E144" s="29">
        <f>'[10]0.1'!$I$17</f>
        <v>789.86509999999998</v>
      </c>
      <c r="F144" s="29">
        <f>'[10]0.1'!$L$17</f>
        <v>743.34500000000003</v>
      </c>
    </row>
    <row r="145" spans="1:8">
      <c r="A145" s="36" t="s">
        <v>77</v>
      </c>
      <c r="B145" s="37" t="s">
        <v>9</v>
      </c>
      <c r="C145" s="36" t="s">
        <v>78</v>
      </c>
      <c r="D145" s="40"/>
      <c r="E145" s="29">
        <f>'[10]0.1'!$I$43</f>
        <v>655791.57086982648</v>
      </c>
      <c r="F145" s="29">
        <f>'[10]0.1'!$L$43</f>
        <v>688903.06854328758</v>
      </c>
    </row>
    <row r="146" spans="1:8">
      <c r="A146" s="36"/>
      <c r="B146" s="37" t="s">
        <v>199</v>
      </c>
      <c r="C146" s="36"/>
      <c r="D146" s="40"/>
      <c r="E146" s="40"/>
      <c r="F146" s="40"/>
    </row>
    <row r="147" spans="1:8">
      <c r="A147" s="36" t="s">
        <v>79</v>
      </c>
      <c r="B147" s="38" t="s">
        <v>12</v>
      </c>
      <c r="C147" s="36" t="s">
        <v>78</v>
      </c>
      <c r="D147" s="40"/>
      <c r="E147" s="29">
        <f>'[10]0.1'!$G$43</f>
        <v>512236.55744209798</v>
      </c>
      <c r="F147" s="29">
        <f>'[10]0.1'!$J$43</f>
        <v>538218.93478919507</v>
      </c>
    </row>
    <row r="148" spans="1:8">
      <c r="A148" s="36" t="s">
        <v>80</v>
      </c>
      <c r="B148" s="38" t="s">
        <v>13</v>
      </c>
      <c r="C148" s="36" t="s">
        <v>78</v>
      </c>
      <c r="D148" s="40"/>
      <c r="E148" s="29">
        <f>'[10]0.1'!$H$43</f>
        <v>143555.0134277285</v>
      </c>
      <c r="F148" s="29">
        <f>'[10]0.1'!$K$43</f>
        <v>150684.1337540925</v>
      </c>
    </row>
    <row r="149" spans="1:8" ht="25.5">
      <c r="A149" s="36" t="s">
        <v>81</v>
      </c>
      <c r="B149" s="38" t="s">
        <v>14</v>
      </c>
      <c r="C149" s="36" t="s">
        <v>78</v>
      </c>
      <c r="D149" s="41"/>
      <c r="E149" s="41"/>
      <c r="F149" s="41"/>
    </row>
    <row r="150" spans="1:8">
      <c r="A150" s="36" t="s">
        <v>82</v>
      </c>
      <c r="B150" s="37" t="s">
        <v>83</v>
      </c>
      <c r="C150" s="36" t="s">
        <v>78</v>
      </c>
      <c r="D150" s="29">
        <f>'[4]ЧТЭЦ-1 НМ'!$E$620</f>
        <v>968035.06437000004</v>
      </c>
      <c r="E150" s="29">
        <f>'[10]0.1'!$I$31</f>
        <v>1071450.6254063337</v>
      </c>
      <c r="F150" s="29">
        <f>'[10]0.1'!$L$31</f>
        <v>1102654.6597192672</v>
      </c>
      <c r="G150" s="47"/>
      <c r="H150" s="47"/>
    </row>
    <row r="151" spans="1:8">
      <c r="A151" s="36"/>
      <c r="B151" s="37" t="s">
        <v>199</v>
      </c>
      <c r="C151" s="36"/>
      <c r="D151" s="40"/>
      <c r="E151" s="40"/>
      <c r="F151" s="40"/>
    </row>
    <row r="152" spans="1:8">
      <c r="A152" s="36" t="s">
        <v>84</v>
      </c>
      <c r="B152" s="38" t="s">
        <v>85</v>
      </c>
      <c r="C152" s="36" t="s">
        <v>78</v>
      </c>
      <c r="D152" s="29">
        <f>'[4]ЧТЭЦ-1 НМ'!$E$636</f>
        <v>448444.18078</v>
      </c>
      <c r="E152" s="29">
        <f>'[10]0.1'!$I$32</f>
        <v>511301.96085739799</v>
      </c>
      <c r="F152" s="29">
        <f>'[10]0.1'!$L$32</f>
        <v>537208.87625945918</v>
      </c>
      <c r="G152" s="47"/>
      <c r="H152" s="47"/>
    </row>
    <row r="153" spans="1:8" ht="25.5">
      <c r="A153" s="36"/>
      <c r="B153" s="38" t="s">
        <v>86</v>
      </c>
      <c r="C153" s="36" t="s">
        <v>30</v>
      </c>
      <c r="D153" s="29">
        <f>'[4]ЧТЭЦ-1 НМ'!$E$32</f>
        <v>193.00641167670585</v>
      </c>
      <c r="E153" s="29">
        <f>'[10]4'!$L$24</f>
        <v>192.1</v>
      </c>
      <c r="F153" s="29">
        <f>'[10]4'!$M$24</f>
        <v>192.10000000000002</v>
      </c>
      <c r="G153" s="47"/>
      <c r="H153" s="47"/>
    </row>
    <row r="154" spans="1:8">
      <c r="A154" s="36" t="s">
        <v>87</v>
      </c>
      <c r="B154" s="38" t="s">
        <v>88</v>
      </c>
      <c r="C154" s="36" t="s">
        <v>78</v>
      </c>
      <c r="D154" s="29">
        <f>'[4]ЧТЭЦ-1 НМ'!$E$652</f>
        <v>519590.88358999998</v>
      </c>
      <c r="E154" s="29">
        <f>'[10]0.1'!$I$33</f>
        <v>560148.66454893572</v>
      </c>
      <c r="F154" s="29">
        <f>'[10]0.1'!$L$33</f>
        <v>565445.78345980798</v>
      </c>
    </row>
    <row r="155" spans="1:8">
      <c r="A155" s="36"/>
      <c r="B155" s="38" t="s">
        <v>89</v>
      </c>
      <c r="C155" s="36" t="s">
        <v>90</v>
      </c>
      <c r="D155" s="29">
        <f>'[4]ЧТЭЦ-1 НМ'!$E$36</f>
        <v>162.37058211343921</v>
      </c>
      <c r="E155" s="29">
        <f>'[10]4'!$L$28</f>
        <v>156.4</v>
      </c>
      <c r="F155" s="29">
        <f>'[10]4'!$M$28</f>
        <v>156.4</v>
      </c>
    </row>
    <row r="156" spans="1:8" ht="25.5">
      <c r="A156" s="36"/>
      <c r="B156" s="9" t="s">
        <v>91</v>
      </c>
      <c r="C156" s="36" t="s">
        <v>26</v>
      </c>
      <c r="D156" s="90" t="s">
        <v>323</v>
      </c>
      <c r="E156" s="85" t="s">
        <v>323</v>
      </c>
      <c r="F156" s="85" t="s">
        <v>323</v>
      </c>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50" t="s">
        <v>99</v>
      </c>
      <c r="D160" s="41"/>
      <c r="E160" s="41"/>
      <c r="F160" s="41"/>
    </row>
    <row r="161" spans="1:7" ht="25.5">
      <c r="A161" s="36" t="s">
        <v>100</v>
      </c>
      <c r="B161" s="38" t="s">
        <v>101</v>
      </c>
      <c r="C161" s="36" t="s">
        <v>26</v>
      </c>
      <c r="D161" s="41"/>
      <c r="E161" s="41"/>
      <c r="F161" s="41"/>
    </row>
    <row r="162" spans="1:7">
      <c r="A162" s="36" t="s">
        <v>102</v>
      </c>
      <c r="B162" s="9" t="s">
        <v>103</v>
      </c>
      <c r="C162" s="36" t="s">
        <v>78</v>
      </c>
      <c r="D162" s="29">
        <f>('[5]1100'!$S$12+'[5]1100'!$AG$12+'[5]1100'!$BH$12)/1000</f>
        <v>1525843.89482</v>
      </c>
      <c r="E162" s="41"/>
      <c r="F162" s="41"/>
      <c r="G162" s="47"/>
    </row>
    <row r="163" spans="1:7">
      <c r="A163" s="36"/>
      <c r="B163" s="37" t="s">
        <v>199</v>
      </c>
      <c r="C163" s="36"/>
      <c r="D163" s="40"/>
      <c r="E163" s="41"/>
      <c r="F163" s="41"/>
    </row>
    <row r="164" spans="1:7">
      <c r="A164" s="36" t="s">
        <v>104</v>
      </c>
      <c r="B164" s="38" t="s">
        <v>16</v>
      </c>
      <c r="C164" s="36" t="s">
        <v>78</v>
      </c>
      <c r="D164" s="29">
        <f>'[5]1100'!$S$12/1000</f>
        <v>522959.10094999993</v>
      </c>
      <c r="E164" s="41"/>
      <c r="F164" s="41"/>
      <c r="G164" s="47"/>
    </row>
    <row r="165" spans="1:7">
      <c r="A165" s="36" t="s">
        <v>105</v>
      </c>
      <c r="B165" s="38" t="s">
        <v>17</v>
      </c>
      <c r="C165" s="36" t="s">
        <v>78</v>
      </c>
      <c r="D165" s="29">
        <f>'[5]1100'!$AG$12/1000</f>
        <v>231702.20474999998</v>
      </c>
      <c r="E165" s="41"/>
      <c r="F165" s="41"/>
    </row>
    <row r="166" spans="1:7" ht="25.5">
      <c r="A166" s="36" t="s">
        <v>106</v>
      </c>
      <c r="B166" s="38" t="s">
        <v>18</v>
      </c>
      <c r="C166" s="36" t="s">
        <v>78</v>
      </c>
      <c r="D166" s="29">
        <f>'[5]1100'!$BH$12/1000</f>
        <v>771182.58912000002</v>
      </c>
      <c r="E166" s="41"/>
      <c r="F166" s="41"/>
    </row>
    <row r="167" spans="1:7">
      <c r="A167" s="36" t="s">
        <v>149</v>
      </c>
      <c r="B167" s="38" t="s">
        <v>150</v>
      </c>
      <c r="C167" s="36" t="s">
        <v>78</v>
      </c>
      <c r="D167" s="41"/>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87"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69"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69" t="s">
        <v>290</v>
      </c>
    </row>
    <row r="196" spans="1:6">
      <c r="A196" s="33"/>
    </row>
    <row r="197" spans="1:6">
      <c r="A197" s="33"/>
      <c r="B197" s="32"/>
      <c r="C197" s="33"/>
    </row>
    <row r="198" spans="1:6">
      <c r="A198" s="33"/>
    </row>
    <row r="199" spans="1:6">
      <c r="A199" s="33"/>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E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B3" s="62"/>
      <c r="F3" s="27"/>
    </row>
    <row r="4" spans="1:11">
      <c r="A4" s="104" t="s">
        <v>34</v>
      </c>
      <c r="B4" s="116"/>
      <c r="C4" s="116"/>
      <c r="D4" s="116"/>
      <c r="E4" s="116"/>
      <c r="F4" s="116"/>
      <c r="G4" s="116"/>
      <c r="H4" s="116"/>
      <c r="I4" s="116"/>
    </row>
    <row r="5" spans="1:11">
      <c r="A5" s="104" t="str">
        <f>Титульный!$C$10</f>
        <v>Челябинская ТЭЦ-1 (ТГ-10, ТГ-11)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48"/>
    </row>
    <row r="8" spans="1:11" s="3" customFormat="1">
      <c r="A8" s="126"/>
      <c r="B8" s="126"/>
      <c r="C8" s="126"/>
      <c r="D8" s="42">
        <f>Титульный!$B$5-2</f>
        <v>2022</v>
      </c>
      <c r="E8" s="43" t="s">
        <v>55</v>
      </c>
      <c r="F8" s="42">
        <f>Титульный!$B$5-1</f>
        <v>2023</v>
      </c>
      <c r="G8" s="43" t="s">
        <v>55</v>
      </c>
      <c r="H8" s="42">
        <f>Титульный!$B$5</f>
        <v>2024</v>
      </c>
      <c r="I8" s="43" t="s">
        <v>55</v>
      </c>
      <c r="K8" s="48"/>
    </row>
    <row r="9" spans="1:11" s="3" customFormat="1">
      <c r="A9" s="126"/>
      <c r="B9" s="126"/>
      <c r="C9" s="126"/>
      <c r="D9" s="51" t="s">
        <v>227</v>
      </c>
      <c r="E9" s="51" t="s">
        <v>228</v>
      </c>
      <c r="F9" s="51" t="s">
        <v>227</v>
      </c>
      <c r="G9" s="51" t="s">
        <v>228</v>
      </c>
      <c r="H9" s="51" t="s">
        <v>227</v>
      </c>
      <c r="I9" s="51" t="s">
        <v>228</v>
      </c>
    </row>
    <row r="10" spans="1:11" s="3" customFormat="1">
      <c r="A10" s="75" t="s">
        <v>304</v>
      </c>
      <c r="B10" s="76"/>
      <c r="C10" s="76"/>
      <c r="D10" s="44"/>
      <c r="E10" s="44"/>
      <c r="F10" s="44"/>
      <c r="G10" s="44"/>
      <c r="H10" s="44"/>
      <c r="I10" s="44"/>
    </row>
    <row r="11" spans="1:11" s="3" customFormat="1" ht="25.5" hidden="1" outlineLevel="1">
      <c r="A11" s="70" t="s">
        <v>166</v>
      </c>
      <c r="B11" s="37" t="s">
        <v>291</v>
      </c>
      <c r="C11" s="36"/>
      <c r="D11" s="44"/>
      <c r="E11" s="44"/>
      <c r="F11" s="44"/>
      <c r="G11" s="44"/>
      <c r="H11" s="44"/>
      <c r="I11" s="44"/>
    </row>
    <row r="12" spans="1:11" s="3" customFormat="1" ht="140.25" hidden="1" outlineLevel="1">
      <c r="A12" s="70"/>
      <c r="B12" s="37" t="s">
        <v>292</v>
      </c>
      <c r="C12" s="70" t="s">
        <v>293</v>
      </c>
      <c r="D12" s="44"/>
      <c r="E12" s="44"/>
      <c r="F12" s="44"/>
      <c r="G12" s="44"/>
      <c r="H12" s="44"/>
      <c r="I12" s="44"/>
    </row>
    <row r="13" spans="1:11" s="3" customFormat="1" ht="153" hidden="1" outlineLevel="1">
      <c r="A13" s="70"/>
      <c r="B13" s="37" t="s">
        <v>294</v>
      </c>
      <c r="C13" s="36" t="s">
        <v>295</v>
      </c>
      <c r="D13" s="44"/>
      <c r="E13" s="44"/>
      <c r="F13" s="44"/>
      <c r="G13" s="44"/>
      <c r="H13" s="44"/>
      <c r="I13" s="44"/>
    </row>
    <row r="14" spans="1:11" s="3" customFormat="1" hidden="1" outlineLevel="1">
      <c r="A14" s="70" t="s">
        <v>168</v>
      </c>
      <c r="B14" s="37" t="s">
        <v>296</v>
      </c>
      <c r="C14" s="36"/>
      <c r="D14" s="44"/>
      <c r="E14" s="44"/>
      <c r="F14" s="44"/>
      <c r="G14" s="44"/>
      <c r="H14" s="44"/>
      <c r="I14" s="44"/>
    </row>
    <row r="15" spans="1:11" s="3" customFormat="1" hidden="1" outlineLevel="1">
      <c r="A15" s="70"/>
      <c r="B15" s="37" t="s">
        <v>297</v>
      </c>
      <c r="C15" s="36"/>
      <c r="D15" s="44"/>
      <c r="E15" s="44"/>
      <c r="F15" s="44"/>
      <c r="G15" s="44"/>
      <c r="H15" s="44"/>
      <c r="I15" s="44"/>
    </row>
    <row r="16" spans="1:11" s="3" customFormat="1" ht="25.5" hidden="1" outlineLevel="1">
      <c r="A16" s="70"/>
      <c r="B16" s="37" t="s">
        <v>298</v>
      </c>
      <c r="C16" s="70" t="s">
        <v>293</v>
      </c>
      <c r="D16" s="44"/>
      <c r="E16" s="44"/>
      <c r="F16" s="44"/>
      <c r="G16" s="44"/>
      <c r="H16" s="44"/>
      <c r="I16" s="44"/>
    </row>
    <row r="17" spans="1:11" s="3" customFormat="1" ht="25.5" hidden="1" outlineLevel="1">
      <c r="A17" s="70"/>
      <c r="B17" s="37" t="s">
        <v>299</v>
      </c>
      <c r="C17" s="36" t="s">
        <v>295</v>
      </c>
      <c r="D17" s="44"/>
      <c r="E17" s="44"/>
      <c r="F17" s="44"/>
      <c r="G17" s="44"/>
      <c r="H17" s="44"/>
      <c r="I17" s="44"/>
    </row>
    <row r="18" spans="1:11" s="3" customFormat="1" hidden="1" outlineLevel="1">
      <c r="A18" s="7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70" t="s">
        <v>179</v>
      </c>
      <c r="B21" s="37" t="s">
        <v>301</v>
      </c>
      <c r="C21" s="36" t="s">
        <v>295</v>
      </c>
      <c r="D21" s="44"/>
      <c r="E21" s="44"/>
      <c r="F21" s="44"/>
      <c r="G21" s="44"/>
      <c r="H21" s="44"/>
      <c r="I21" s="44"/>
    </row>
    <row r="22" spans="1:11" s="3" customFormat="1" ht="51" hidden="1" outlineLevel="1">
      <c r="A22" s="70" t="s">
        <v>181</v>
      </c>
      <c r="B22" s="37" t="s">
        <v>302</v>
      </c>
      <c r="C22" s="36" t="s">
        <v>295</v>
      </c>
      <c r="D22" s="44"/>
      <c r="E22" s="44"/>
      <c r="F22" s="44"/>
      <c r="G22" s="44"/>
      <c r="H22" s="44"/>
      <c r="I22" s="44"/>
    </row>
    <row r="23" spans="1:11" s="3" customFormat="1" ht="25.5" hidden="1" outlineLevel="1">
      <c r="A23" s="70" t="s">
        <v>184</v>
      </c>
      <c r="B23" s="37" t="s">
        <v>303</v>
      </c>
      <c r="C23" s="36" t="s">
        <v>295</v>
      </c>
      <c r="D23" s="44"/>
      <c r="E23" s="44"/>
      <c r="F23" s="44"/>
      <c r="G23" s="44"/>
      <c r="H23" s="44"/>
      <c r="I23" s="44"/>
    </row>
    <row r="24" spans="1:11" s="3" customFormat="1" hidden="1" outlineLevel="1">
      <c r="A24" s="70"/>
      <c r="B24" s="37" t="s">
        <v>256</v>
      </c>
      <c r="C24" s="36" t="s">
        <v>295</v>
      </c>
      <c r="D24" s="44"/>
      <c r="E24" s="44"/>
      <c r="F24" s="44"/>
      <c r="G24" s="44"/>
      <c r="H24" s="44"/>
      <c r="I24" s="44"/>
    </row>
    <row r="25" spans="1:11" s="3" customFormat="1" hidden="1" outlineLevel="1">
      <c r="A25" s="70"/>
      <c r="B25" s="37" t="s">
        <v>257</v>
      </c>
      <c r="C25" s="36" t="s">
        <v>295</v>
      </c>
      <c r="D25" s="44"/>
      <c r="E25" s="44"/>
      <c r="F25" s="44"/>
      <c r="G25" s="44"/>
      <c r="H25" s="44"/>
      <c r="I25" s="44"/>
    </row>
    <row r="26" spans="1:11" s="3" customFormat="1" hidden="1" outlineLevel="1">
      <c r="A26" s="7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50" t="s">
        <v>132</v>
      </c>
      <c r="B28" s="37" t="s">
        <v>133</v>
      </c>
      <c r="C28" s="70" t="s">
        <v>308</v>
      </c>
      <c r="D28" s="29">
        <f>'[6]Утв. тарифы на ЭЭ и ЭМ'!$D$6</f>
        <v>726.87</v>
      </c>
      <c r="E28" s="29">
        <f>'[6]Утв. тарифы на ЭЭ и ЭМ'!$E$6</f>
        <v>798.92</v>
      </c>
      <c r="F28" s="29">
        <f>'[7]Утв. тарифы на ЭЭ и ЭМ'!$D$6</f>
        <v>872.55</v>
      </c>
      <c r="G28" s="29">
        <f>'[7]Утв. тарифы на ЭЭ и ЭМ'!$E$6</f>
        <v>872.55</v>
      </c>
      <c r="H28" s="127">
        <f>'[10]0.1'!$L$20</f>
        <v>938.73157928653211</v>
      </c>
      <c r="I28" s="128"/>
      <c r="K28" s="84" t="b">
        <f>ROUND([37]Свод!$D$20,1)=ROUND(H28,1)</f>
        <v>1</v>
      </c>
    </row>
    <row r="29" spans="1:11" ht="12.75" customHeight="1">
      <c r="A29" s="50"/>
      <c r="B29" s="45" t="s">
        <v>145</v>
      </c>
      <c r="C29" s="70" t="s">
        <v>308</v>
      </c>
      <c r="D29" s="29">
        <f>('[4]ЧТЭЦ-1 НМ'!$F$636+'[4]ЧТЭЦ-1 НМ'!$G$636+'[4]ЧТЭЦ-1 НМ'!$H$636+'[4]ЧТЭЦ-1 НМ'!$J$636+'[4]ЧТЭЦ-1 НМ'!$K$636+'[4]ЧТЭЦ-1 НМ'!$L$636)/('[4]ЧТЭЦ-1 НМ'!$F$22+'[4]ЧТЭЦ-1 НМ'!$G$22+'[4]ЧТЭЦ-1 НМ'!$H$22+'[4]ЧТЭЦ-1 НМ'!$J$22+'[4]ЧТЭЦ-1 НМ'!$K$22+'[4]ЧТЭЦ-1 НМ'!$L$22)</f>
        <v>750.29609314721222</v>
      </c>
      <c r="E29" s="29">
        <f>('[4]ЧТЭЦ-1 НМ'!$N$636+'[4]ЧТЭЦ-1 НМ'!$O$636+'[4]ЧТЭЦ-1 НМ'!$P$636+'[4]ЧТЭЦ-1 НМ'!$R$636+'[4]ЧТЭЦ-1 НМ'!$S$636+'[4]ЧТЭЦ-1 НМ'!$T$636)/('[4]ЧТЭЦ-1 НМ'!$N$22+'[4]ЧТЭЦ-1 НМ'!$O$22+'[4]ЧТЭЦ-1 НМ'!$P$22+'[4]ЧТЭЦ-1 НМ'!$R$22+'[4]ЧТЭЦ-1 НМ'!$S$22+'[4]ЧТЭЦ-1 НМ'!$T$22)</f>
        <v>783.9785525230144</v>
      </c>
      <c r="F29" s="29">
        <f>'[10]2.2'!$G$170</f>
        <v>797.52930627310559</v>
      </c>
      <c r="G29" s="29">
        <f>'[10]2.1'!$G$170</f>
        <v>870.95349854767494</v>
      </c>
      <c r="H29" s="127">
        <f>'[10]2'!$G$170</f>
        <v>936.96989128653229</v>
      </c>
      <c r="I29" s="128"/>
    </row>
    <row r="30" spans="1:11" ht="25.5">
      <c r="A30" s="50" t="s">
        <v>134</v>
      </c>
      <c r="B30" s="37" t="s">
        <v>135</v>
      </c>
      <c r="C30" s="70" t="s">
        <v>309</v>
      </c>
      <c r="D30" s="29">
        <f>'[6]Утв. тарифы на ЭЭ и ЭМ'!$F$6</f>
        <v>139110.79999999999</v>
      </c>
      <c r="E30" s="29">
        <f>'[6]Утв. тарифы на ЭЭ и ЭМ'!$G$6</f>
        <v>146194.87</v>
      </c>
      <c r="F30" s="29">
        <f>'[7]Утв. тарифы на ЭЭ и ЭМ'!$F$6</f>
        <v>155843.85999999999</v>
      </c>
      <c r="G30" s="29">
        <f>'[7]Утв. тарифы на ЭЭ и ЭМ'!$G$6</f>
        <v>155843.85999999999</v>
      </c>
      <c r="H30" s="127">
        <f>'[10]0.1'!$L$21</f>
        <v>164122.46567516675</v>
      </c>
      <c r="I30" s="128"/>
      <c r="K30" s="84" t="b">
        <f>ROUND([37]Свод!$E$20,1)=ROUND(H30,1)</f>
        <v>1</v>
      </c>
    </row>
    <row r="31" spans="1:11" ht="27.75" customHeight="1">
      <c r="A31" s="50" t="s">
        <v>136</v>
      </c>
      <c r="B31" s="37" t="s">
        <v>148</v>
      </c>
      <c r="C31" s="36" t="s">
        <v>306</v>
      </c>
      <c r="D31" s="44"/>
      <c r="E31" s="44"/>
      <c r="F31" s="44"/>
      <c r="G31" s="44"/>
      <c r="H31" s="44"/>
      <c r="I31" s="44"/>
    </row>
    <row r="32" spans="1:11" ht="26.25" customHeight="1">
      <c r="A32" s="50" t="s">
        <v>137</v>
      </c>
      <c r="B32" s="46" t="s">
        <v>36</v>
      </c>
      <c r="C32" s="36" t="s">
        <v>306</v>
      </c>
      <c r="D32" s="29">
        <f>'ЧТЭЦ-1 ДМ_П5'!D32</f>
        <v>837.71</v>
      </c>
      <c r="E32" s="29">
        <f>'ЧТЭЦ-1 ДМ_П5'!E32</f>
        <v>946.4</v>
      </c>
      <c r="F32" s="29">
        <f>'ЧТЭЦ-1 ДМ_П5'!F32</f>
        <v>1001.73</v>
      </c>
      <c r="G32" s="29">
        <f>'ЧТЭЦ-1 ДМ_П5'!G32</f>
        <v>1001.73</v>
      </c>
      <c r="H32" s="127">
        <f>'[11]6.1. Челябинск'!$I$12</f>
        <v>1229.2776673397886</v>
      </c>
      <c r="I32" s="128"/>
    </row>
    <row r="33" spans="1:9" ht="12.75" customHeight="1">
      <c r="A33" s="50" t="s">
        <v>138</v>
      </c>
      <c r="B33" s="46" t="s">
        <v>37</v>
      </c>
      <c r="C33" s="36" t="s">
        <v>306</v>
      </c>
      <c r="D33" s="44"/>
      <c r="E33" s="44"/>
      <c r="F33" s="44"/>
      <c r="G33" s="44"/>
      <c r="H33" s="44"/>
      <c r="I33" s="44"/>
    </row>
    <row r="34" spans="1:9" ht="12.75" customHeight="1">
      <c r="A34" s="50"/>
      <c r="B34" s="38" t="s">
        <v>38</v>
      </c>
      <c r="C34" s="36" t="s">
        <v>306</v>
      </c>
      <c r="D34" s="44"/>
      <c r="E34" s="44"/>
      <c r="F34" s="44"/>
      <c r="G34" s="44"/>
      <c r="H34" s="44"/>
      <c r="I34" s="44"/>
    </row>
    <row r="35" spans="1:9" ht="12.75" customHeight="1">
      <c r="A35" s="50"/>
      <c r="B35" s="38" t="s">
        <v>39</v>
      </c>
      <c r="C35" s="36" t="s">
        <v>306</v>
      </c>
      <c r="D35" s="44"/>
      <c r="E35" s="44"/>
      <c r="F35" s="44"/>
      <c r="G35" s="44"/>
      <c r="H35" s="44"/>
      <c r="I35" s="44"/>
    </row>
    <row r="36" spans="1:9" ht="12.75" customHeight="1">
      <c r="A36" s="50"/>
      <c r="B36" s="38" t="s">
        <v>40</v>
      </c>
      <c r="C36" s="36" t="s">
        <v>306</v>
      </c>
      <c r="D36" s="44"/>
      <c r="E36" s="44"/>
      <c r="F36" s="44"/>
      <c r="G36" s="44"/>
      <c r="H36" s="44"/>
      <c r="I36" s="44"/>
    </row>
    <row r="37" spans="1:9" ht="12.75" customHeight="1">
      <c r="A37" s="50"/>
      <c r="B37" s="38" t="s">
        <v>41</v>
      </c>
      <c r="C37" s="36" t="s">
        <v>306</v>
      </c>
      <c r="D37" s="44"/>
      <c r="E37" s="44"/>
      <c r="F37" s="44"/>
      <c r="G37" s="44"/>
      <c r="H37" s="44"/>
      <c r="I37" s="44"/>
    </row>
    <row r="38" spans="1:9" ht="12.75" customHeight="1">
      <c r="A38" s="50" t="s">
        <v>139</v>
      </c>
      <c r="B38" s="46" t="s">
        <v>42</v>
      </c>
      <c r="C38" s="36" t="s">
        <v>306</v>
      </c>
      <c r="D38" s="44"/>
      <c r="E38" s="44"/>
      <c r="F38" s="44"/>
      <c r="G38" s="44"/>
      <c r="H38" s="44"/>
      <c r="I38" s="44"/>
    </row>
    <row r="39" spans="1:9" ht="12.75" customHeight="1">
      <c r="A39" s="50" t="s">
        <v>140</v>
      </c>
      <c r="B39" s="37" t="s">
        <v>43</v>
      </c>
      <c r="C39" s="36" t="s">
        <v>26</v>
      </c>
      <c r="D39" s="44"/>
      <c r="E39" s="44"/>
      <c r="F39" s="44"/>
      <c r="G39" s="44"/>
      <c r="H39" s="44"/>
      <c r="I39" s="44"/>
    </row>
    <row r="40" spans="1:9" ht="25.5" customHeight="1">
      <c r="A40" s="50" t="s">
        <v>141</v>
      </c>
      <c r="B40" s="38" t="s">
        <v>44</v>
      </c>
      <c r="C40" s="50" t="s">
        <v>307</v>
      </c>
      <c r="D40" s="44"/>
      <c r="E40" s="44"/>
      <c r="F40" s="44"/>
      <c r="G40" s="44"/>
      <c r="H40" s="44"/>
      <c r="I40" s="44"/>
    </row>
    <row r="41" spans="1:9" ht="12.75" customHeight="1">
      <c r="A41" s="50" t="s">
        <v>142</v>
      </c>
      <c r="B41" s="46" t="s">
        <v>45</v>
      </c>
      <c r="C41" s="36" t="s">
        <v>306</v>
      </c>
      <c r="D41" s="44"/>
      <c r="E41" s="44"/>
      <c r="F41" s="44"/>
      <c r="G41" s="44"/>
      <c r="H41" s="44"/>
      <c r="I41" s="44"/>
    </row>
    <row r="42" spans="1:9" ht="25.5">
      <c r="A42" s="50" t="s">
        <v>143</v>
      </c>
      <c r="B42" s="37" t="s">
        <v>46</v>
      </c>
      <c r="C42" s="70" t="s">
        <v>310</v>
      </c>
      <c r="D42" s="44"/>
      <c r="E42" s="44"/>
      <c r="F42" s="44"/>
      <c r="G42" s="44"/>
      <c r="H42" s="44"/>
      <c r="I42" s="44"/>
    </row>
    <row r="43" spans="1:9" ht="25.5">
      <c r="A43" s="50"/>
      <c r="B43" s="38" t="s">
        <v>47</v>
      </c>
      <c r="C43" s="70" t="s">
        <v>310</v>
      </c>
      <c r="D43" s="80"/>
      <c r="E43" s="44"/>
      <c r="F43" s="44"/>
      <c r="G43" s="44"/>
      <c r="H43" s="127">
        <f>'[11]6.1 ТН_Челябинск'!$E$13</f>
        <v>81.342371112195664</v>
      </c>
      <c r="I43" s="128"/>
    </row>
    <row r="44" spans="1:9" ht="25.5">
      <c r="A44" s="50"/>
      <c r="B44" s="38" t="s">
        <v>48</v>
      </c>
      <c r="C44" s="7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8">
    <mergeCell ref="A49:I49"/>
    <mergeCell ref="H32:I32"/>
    <mergeCell ref="A46:I46"/>
    <mergeCell ref="A47:I47"/>
    <mergeCell ref="H28:I28"/>
    <mergeCell ref="H29:I29"/>
    <mergeCell ref="H30:I30"/>
    <mergeCell ref="A48:I48"/>
    <mergeCell ref="H43:I43"/>
    <mergeCell ref="H2:I2"/>
    <mergeCell ref="A4:I4"/>
    <mergeCell ref="A5:I5"/>
    <mergeCell ref="A7:A9"/>
    <mergeCell ref="B7:B9"/>
    <mergeCell ref="C7:C9"/>
    <mergeCell ref="D7:E7"/>
    <mergeCell ref="F7:G7"/>
    <mergeCell ref="H7:I7"/>
  </mergeCells>
  <conditionalFormatting sqref="K28">
    <cfRule type="containsText" dxfId="53" priority="3" operator="containsText" text="ложь">
      <formula>NOT(ISERROR(SEARCH("ложь",K28)))</formula>
    </cfRule>
    <cfRule type="containsText" dxfId="52" priority="4" operator="containsText" text="истина">
      <formula>NOT(ISERROR(SEARCH("истина",K28)))</formula>
    </cfRule>
  </conditionalFormatting>
  <conditionalFormatting sqref="K30">
    <cfRule type="containsText" dxfId="51" priority="1" operator="containsText" text="ложь">
      <formula>NOT(ISERROR(SEARCH("ложь",K30)))</formula>
    </cfRule>
    <cfRule type="containsText" dxfId="5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D185" sqref="D185"/>
      <selection pane="topRight" activeCell="D185" sqref="D185"/>
      <selection pane="bottomLeft" activeCell="D185" sqref="D185"/>
      <selection pane="bottomRight" activeCell="A5" sqref="A5:F5"/>
    </sheetView>
  </sheetViews>
  <sheetFormatPr defaultRowHeight="12.75" outlineLevelRow="1"/>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62</v>
      </c>
    </row>
    <row r="2" spans="1:6" ht="39.75" customHeight="1">
      <c r="E2" s="117" t="s">
        <v>163</v>
      </c>
      <c r="F2" s="117"/>
    </row>
    <row r="4" spans="1:6">
      <c r="A4" s="123" t="s">
        <v>284</v>
      </c>
      <c r="B4" s="123"/>
      <c r="C4" s="123"/>
      <c r="D4" s="123"/>
      <c r="E4" s="123"/>
      <c r="F4" s="123"/>
    </row>
    <row r="5" spans="1:6">
      <c r="A5" s="123" t="str">
        <f>Титульный!$C$11</f>
        <v>Челябинская ТЭЦ-1 (ТГ-12) НВ</v>
      </c>
      <c r="B5" s="123"/>
      <c r="C5" s="123"/>
      <c r="D5" s="123"/>
      <c r="E5" s="123"/>
      <c r="F5" s="123"/>
    </row>
    <row r="6" spans="1:6">
      <c r="A6" s="89"/>
      <c r="B6" s="89"/>
      <c r="C6" s="89"/>
      <c r="D6" s="89"/>
      <c r="E6" s="89"/>
      <c r="F6" s="89"/>
    </row>
    <row r="7" spans="1:6" s="8" customFormat="1" ht="38.25">
      <c r="A7" s="124" t="s">
        <v>0</v>
      </c>
      <c r="B7" s="124" t="s">
        <v>7</v>
      </c>
      <c r="C7" s="124" t="s">
        <v>8</v>
      </c>
      <c r="D7" s="90" t="s">
        <v>127</v>
      </c>
      <c r="E7" s="90" t="s">
        <v>128</v>
      </c>
      <c r="F7" s="90" t="s">
        <v>129</v>
      </c>
    </row>
    <row r="8" spans="1:6" s="8" customFormat="1">
      <c r="A8" s="124"/>
      <c r="B8" s="124"/>
      <c r="C8" s="124"/>
      <c r="D8" s="90">
        <f>Титульный!$B$5-2</f>
        <v>2022</v>
      </c>
      <c r="E8" s="90">
        <f>Титульный!$B$5-1</f>
        <v>2023</v>
      </c>
      <c r="F8" s="90">
        <f>Титульный!$B$5</f>
        <v>2024</v>
      </c>
    </row>
    <row r="9" spans="1:6" s="8" customFormat="1">
      <c r="A9" s="124"/>
      <c r="B9" s="124"/>
      <c r="C9" s="124"/>
      <c r="D9" s="90" t="s">
        <v>55</v>
      </c>
      <c r="E9" s="90" t="s">
        <v>55</v>
      </c>
      <c r="F9" s="90" t="s">
        <v>55</v>
      </c>
    </row>
    <row r="10" spans="1:6" s="8" customFormat="1" ht="26.25" customHeight="1">
      <c r="A10" s="118" t="s">
        <v>164</v>
      </c>
      <c r="B10" s="119"/>
      <c r="C10" s="119"/>
      <c r="D10" s="119"/>
      <c r="E10" s="119"/>
      <c r="F10" s="120"/>
    </row>
    <row r="11" spans="1:6" s="8" customFormat="1" hidden="1" outlineLevel="1">
      <c r="A11" s="36" t="s">
        <v>66</v>
      </c>
      <c r="B11" s="37" t="s">
        <v>165</v>
      </c>
      <c r="C11" s="36"/>
      <c r="D11" s="41"/>
      <c r="E11" s="41"/>
      <c r="F11" s="41"/>
    </row>
    <row r="12" spans="1:6" s="8" customFormat="1" hidden="1" outlineLevel="1">
      <c r="A12" s="36" t="s">
        <v>166</v>
      </c>
      <c r="B12" s="37" t="s">
        <v>167</v>
      </c>
      <c r="C12" s="36" t="s">
        <v>78</v>
      </c>
      <c r="D12" s="41"/>
      <c r="E12" s="41"/>
      <c r="F12" s="41"/>
    </row>
    <row r="13" spans="1:6" s="8" customFormat="1" hidden="1" outlineLevel="1">
      <c r="A13" s="36" t="s">
        <v>168</v>
      </c>
      <c r="B13" s="37" t="s">
        <v>169</v>
      </c>
      <c r="C13" s="36" t="s">
        <v>78</v>
      </c>
      <c r="D13" s="41"/>
      <c r="E13" s="41"/>
      <c r="F13" s="41"/>
    </row>
    <row r="14" spans="1:6" s="8" customFormat="1" hidden="1" outlineLevel="1">
      <c r="A14" s="36" t="s">
        <v>170</v>
      </c>
      <c r="B14" s="37" t="s">
        <v>171</v>
      </c>
      <c r="C14" s="36" t="s">
        <v>78</v>
      </c>
      <c r="D14" s="41"/>
      <c r="E14" s="41"/>
      <c r="F14" s="41"/>
    </row>
    <row r="15" spans="1:6" s="8" customFormat="1" hidden="1" outlineLevel="1">
      <c r="A15" s="36" t="s">
        <v>172</v>
      </c>
      <c r="B15" s="37" t="s">
        <v>173</v>
      </c>
      <c r="C15" s="36" t="s">
        <v>78</v>
      </c>
      <c r="D15" s="41"/>
      <c r="E15" s="41"/>
      <c r="F15" s="41"/>
    </row>
    <row r="16" spans="1:6" s="8" customFormat="1" hidden="1" outlineLevel="1">
      <c r="A16" s="36" t="s">
        <v>67</v>
      </c>
      <c r="B16" s="37" t="s">
        <v>174</v>
      </c>
      <c r="C16" s="36"/>
      <c r="D16" s="41"/>
      <c r="E16" s="41"/>
      <c r="F16" s="41"/>
    </row>
    <row r="17" spans="1:6" s="8" customFormat="1" ht="38.25" hidden="1" outlineLevel="1">
      <c r="A17" s="36" t="s">
        <v>175</v>
      </c>
      <c r="B17" s="37" t="s">
        <v>176</v>
      </c>
      <c r="C17" s="36" t="s">
        <v>177</v>
      </c>
      <c r="D17" s="41"/>
      <c r="E17" s="41"/>
      <c r="F17" s="41"/>
    </row>
    <row r="18" spans="1:6" s="8" customFormat="1" hidden="1" outlineLevel="1">
      <c r="A18" s="36" t="s">
        <v>68</v>
      </c>
      <c r="B18" s="37" t="s">
        <v>178</v>
      </c>
      <c r="C18" s="36"/>
      <c r="D18" s="41"/>
      <c r="E18" s="41"/>
      <c r="F18" s="41"/>
    </row>
    <row r="19" spans="1:6" s="8" customFormat="1" ht="25.5" hidden="1" outlineLevel="1">
      <c r="A19" s="36" t="s">
        <v>179</v>
      </c>
      <c r="B19" s="37" t="s">
        <v>180</v>
      </c>
      <c r="C19" s="36" t="s">
        <v>29</v>
      </c>
      <c r="D19" s="41"/>
      <c r="E19" s="41"/>
      <c r="F19" s="41"/>
    </row>
    <row r="20" spans="1:6" s="8" customFormat="1" hidden="1" outlineLevel="1">
      <c r="A20" s="36" t="s">
        <v>181</v>
      </c>
      <c r="B20" s="37" t="s">
        <v>182</v>
      </c>
      <c r="C20" s="36" t="s">
        <v>183</v>
      </c>
      <c r="D20" s="41"/>
      <c r="E20" s="41"/>
      <c r="F20" s="41"/>
    </row>
    <row r="21" spans="1:6" s="8" customFormat="1" hidden="1" outlineLevel="1">
      <c r="A21" s="36" t="s">
        <v>184</v>
      </c>
      <c r="B21" s="37" t="s">
        <v>185</v>
      </c>
      <c r="C21" s="36" t="s">
        <v>29</v>
      </c>
      <c r="D21" s="41"/>
      <c r="E21" s="41"/>
      <c r="F21" s="41"/>
    </row>
    <row r="22" spans="1:6" s="8" customFormat="1" hidden="1" outlineLevel="1">
      <c r="A22" s="36" t="s">
        <v>186</v>
      </c>
      <c r="B22" s="37" t="s">
        <v>187</v>
      </c>
      <c r="C22" s="36" t="s">
        <v>188</v>
      </c>
      <c r="D22" s="41"/>
      <c r="E22" s="41"/>
      <c r="F22" s="41"/>
    </row>
    <row r="23" spans="1:6" s="8" customFormat="1" ht="28.5" hidden="1" outlineLevel="1">
      <c r="A23" s="36" t="s">
        <v>189</v>
      </c>
      <c r="B23" s="37" t="s">
        <v>190</v>
      </c>
      <c r="C23" s="36" t="s">
        <v>188</v>
      </c>
      <c r="D23" s="41"/>
      <c r="E23" s="41"/>
      <c r="F23" s="41"/>
    </row>
    <row r="24" spans="1:6" s="8" customFormat="1" hidden="1" outlineLevel="1">
      <c r="A24" s="36" t="s">
        <v>191</v>
      </c>
      <c r="B24" s="37" t="s">
        <v>192</v>
      </c>
      <c r="C24" s="36" t="s">
        <v>177</v>
      </c>
      <c r="D24" s="41"/>
      <c r="E24" s="41"/>
      <c r="F24" s="41"/>
    </row>
    <row r="25" spans="1:6" s="8" customFormat="1" ht="38.25" hidden="1" outlineLevel="1">
      <c r="A25" s="36" t="s">
        <v>193</v>
      </c>
      <c r="B25" s="37" t="s">
        <v>194</v>
      </c>
      <c r="C25" s="36"/>
      <c r="D25" s="41"/>
      <c r="E25" s="41"/>
      <c r="F25" s="41"/>
    </row>
    <row r="26" spans="1:6" s="8" customFormat="1" ht="38.25" hidden="1" outlineLevel="1">
      <c r="A26" s="36" t="s">
        <v>195</v>
      </c>
      <c r="B26" s="37" t="s">
        <v>196</v>
      </c>
      <c r="C26" s="36" t="s">
        <v>183</v>
      </c>
      <c r="D26" s="41"/>
      <c r="E26" s="41"/>
      <c r="F26" s="41"/>
    </row>
    <row r="27" spans="1:6" s="8" customFormat="1" ht="25.5" hidden="1" outlineLevel="1">
      <c r="A27" s="36" t="s">
        <v>70</v>
      </c>
      <c r="B27" s="37" t="s">
        <v>197</v>
      </c>
      <c r="C27" s="36"/>
      <c r="D27" s="41"/>
      <c r="E27" s="41"/>
      <c r="F27" s="41"/>
    </row>
    <row r="28" spans="1:6" s="8" customFormat="1" ht="66.75" hidden="1" outlineLevel="1">
      <c r="A28" s="36" t="s">
        <v>132</v>
      </c>
      <c r="B28" s="37" t="s">
        <v>198</v>
      </c>
      <c r="C28" s="36" t="s">
        <v>78</v>
      </c>
      <c r="D28" s="41"/>
      <c r="E28" s="41"/>
      <c r="F28" s="41"/>
    </row>
    <row r="29" spans="1:6" s="8" customFormat="1" hidden="1" outlineLevel="1">
      <c r="A29" s="36"/>
      <c r="B29" s="37" t="s">
        <v>199</v>
      </c>
      <c r="C29" s="36"/>
      <c r="D29" s="41"/>
      <c r="E29" s="41"/>
      <c r="F29" s="41"/>
    </row>
    <row r="30" spans="1:6" s="8" customFormat="1" hidden="1" outlineLevel="1">
      <c r="A30" s="36"/>
      <c r="B30" s="37" t="s">
        <v>200</v>
      </c>
      <c r="C30" s="36"/>
      <c r="D30" s="41"/>
      <c r="E30" s="41"/>
      <c r="F30" s="41"/>
    </row>
    <row r="31" spans="1:6" s="8" customFormat="1" hidden="1" outlineLevel="1">
      <c r="A31" s="36"/>
      <c r="B31" s="37" t="s">
        <v>201</v>
      </c>
      <c r="C31" s="36"/>
      <c r="D31" s="41"/>
      <c r="E31" s="41"/>
      <c r="F31" s="41"/>
    </row>
    <row r="32" spans="1:6" s="8" customFormat="1" hidden="1" outlineLevel="1">
      <c r="A32" s="36"/>
      <c r="B32" s="37" t="s">
        <v>202</v>
      </c>
      <c r="C32" s="36"/>
      <c r="D32" s="41"/>
      <c r="E32" s="41"/>
      <c r="F32" s="41"/>
    </row>
    <row r="33" spans="1:6" s="8" customFormat="1" ht="54" hidden="1" outlineLevel="1">
      <c r="A33" s="36" t="s">
        <v>134</v>
      </c>
      <c r="B33" s="37" t="s">
        <v>203</v>
      </c>
      <c r="C33" s="36" t="s">
        <v>78</v>
      </c>
      <c r="D33" s="41"/>
      <c r="E33" s="41"/>
      <c r="F33" s="41"/>
    </row>
    <row r="34" spans="1:6" s="8" customFormat="1" hidden="1" outlineLevel="1">
      <c r="A34" s="36" t="s">
        <v>136</v>
      </c>
      <c r="B34" s="37" t="s">
        <v>204</v>
      </c>
      <c r="C34" s="36" t="s">
        <v>78</v>
      </c>
      <c r="D34" s="41"/>
      <c r="E34" s="41"/>
      <c r="F34" s="41"/>
    </row>
    <row r="35" spans="1:6" s="8" customFormat="1" hidden="1" outlineLevel="1">
      <c r="A35" s="36" t="s">
        <v>140</v>
      </c>
      <c r="B35" s="37" t="s">
        <v>205</v>
      </c>
      <c r="C35" s="36" t="s">
        <v>78</v>
      </c>
      <c r="D35" s="41"/>
      <c r="E35" s="41"/>
      <c r="F35" s="41"/>
    </row>
    <row r="36" spans="1:6" s="8" customFormat="1" ht="25.5" hidden="1" outlineLevel="1">
      <c r="A36" s="36" t="s">
        <v>141</v>
      </c>
      <c r="B36" s="37" t="s">
        <v>206</v>
      </c>
      <c r="C36" s="36"/>
      <c r="D36" s="41"/>
      <c r="E36" s="41"/>
      <c r="F36" s="41"/>
    </row>
    <row r="37" spans="1:6" s="8" customFormat="1" hidden="1" outlineLevel="1">
      <c r="A37" s="36" t="s">
        <v>143</v>
      </c>
      <c r="B37" s="37" t="s">
        <v>207</v>
      </c>
      <c r="C37" s="36" t="s">
        <v>208</v>
      </c>
      <c r="D37" s="41"/>
      <c r="E37" s="41"/>
      <c r="F37" s="41"/>
    </row>
    <row r="38" spans="1:6" s="8" customFormat="1" ht="25.5" hidden="1" outlineLevel="1">
      <c r="A38" s="36" t="s">
        <v>209</v>
      </c>
      <c r="B38" s="37" t="s">
        <v>210</v>
      </c>
      <c r="C38" s="90" t="s">
        <v>211</v>
      </c>
      <c r="D38" s="41"/>
      <c r="E38" s="41"/>
      <c r="F38" s="41"/>
    </row>
    <row r="39" spans="1:6" s="8" customFormat="1" ht="25.5" hidden="1" outlineLevel="1">
      <c r="A39" s="36" t="s">
        <v>72</v>
      </c>
      <c r="B39" s="37" t="s">
        <v>10</v>
      </c>
      <c r="C39" s="36"/>
      <c r="D39" s="41"/>
      <c r="E39" s="41"/>
      <c r="F39" s="41"/>
    </row>
    <row r="40" spans="1:6" s="8" customFormat="1" hidden="1" outlineLevel="1">
      <c r="A40" s="36" t="s">
        <v>212</v>
      </c>
      <c r="B40" s="37" t="s">
        <v>213</v>
      </c>
      <c r="C40" s="36" t="s">
        <v>214</v>
      </c>
      <c r="D40" s="41"/>
      <c r="E40" s="41"/>
      <c r="F40" s="41"/>
    </row>
    <row r="41" spans="1:6" s="8" customFormat="1" ht="25.5" hidden="1" outlineLevel="1">
      <c r="A41" s="36" t="s">
        <v>215</v>
      </c>
      <c r="B41" s="37" t="s">
        <v>216</v>
      </c>
      <c r="C41" s="90" t="s">
        <v>217</v>
      </c>
      <c r="D41" s="41"/>
      <c r="E41" s="41"/>
      <c r="F41" s="41"/>
    </row>
    <row r="42" spans="1:6" s="8" customFormat="1" ht="25.5" hidden="1" outlineLevel="1">
      <c r="A42" s="36" t="s">
        <v>218</v>
      </c>
      <c r="B42" s="37" t="s">
        <v>219</v>
      </c>
      <c r="C42" s="36"/>
      <c r="D42" s="41"/>
      <c r="E42" s="41"/>
      <c r="F42" s="41"/>
    </row>
    <row r="43" spans="1:6" s="8" customFormat="1" ht="25.5" hidden="1" outlineLevel="1">
      <c r="A43" s="36" t="s">
        <v>75</v>
      </c>
      <c r="B43" s="37" t="s">
        <v>220</v>
      </c>
      <c r="C43" s="36" t="s">
        <v>78</v>
      </c>
      <c r="D43" s="41"/>
      <c r="E43" s="41"/>
      <c r="F43" s="41"/>
    </row>
    <row r="44" spans="1:6" s="8" customFormat="1" ht="25.5" hidden="1" outlineLevel="1">
      <c r="A44" s="36" t="s">
        <v>77</v>
      </c>
      <c r="B44" s="37" t="s">
        <v>221</v>
      </c>
      <c r="C44" s="36" t="s">
        <v>78</v>
      </c>
      <c r="D44" s="41"/>
      <c r="E44" s="41"/>
      <c r="F44" s="41"/>
    </row>
    <row r="45" spans="1:6" s="8" customFormat="1" ht="26.25" customHeight="1" collapsed="1">
      <c r="A45" s="118" t="s">
        <v>222</v>
      </c>
      <c r="B45" s="119"/>
      <c r="C45" s="119"/>
      <c r="D45" s="119"/>
      <c r="E45" s="119"/>
      <c r="F45" s="120"/>
    </row>
    <row r="46" spans="1:6" s="8" customFormat="1" hidden="1" outlineLevel="1">
      <c r="A46" s="36" t="s">
        <v>66</v>
      </c>
      <c r="B46" s="37" t="s">
        <v>223</v>
      </c>
      <c r="C46" s="36"/>
      <c r="D46" s="41"/>
      <c r="E46" s="41"/>
      <c r="F46" s="41"/>
    </row>
    <row r="47" spans="1:6" s="8" customFormat="1" hidden="1" outlineLevel="1">
      <c r="A47" s="36"/>
      <c r="B47" s="37" t="s">
        <v>199</v>
      </c>
      <c r="C47" s="36"/>
      <c r="D47" s="41"/>
      <c r="E47" s="41"/>
      <c r="F47" s="41"/>
    </row>
    <row r="48" spans="1:6" s="8" customFormat="1" hidden="1" outlineLevel="1">
      <c r="A48" s="36" t="s">
        <v>166</v>
      </c>
      <c r="B48" s="37" t="s">
        <v>224</v>
      </c>
      <c r="C48" s="36" t="s">
        <v>188</v>
      </c>
      <c r="D48" s="41"/>
      <c r="E48" s="41"/>
      <c r="F48" s="41"/>
    </row>
    <row r="49" spans="1:6" s="8" customFormat="1" hidden="1" outlineLevel="1">
      <c r="A49" s="36" t="s">
        <v>225</v>
      </c>
      <c r="B49" s="37" t="s">
        <v>226</v>
      </c>
      <c r="C49" s="36" t="s">
        <v>188</v>
      </c>
      <c r="D49" s="41"/>
      <c r="E49" s="41"/>
      <c r="F49" s="41"/>
    </row>
    <row r="50" spans="1:6" s="8" customFormat="1" hidden="1" outlineLevel="1">
      <c r="A50" s="36"/>
      <c r="B50" s="37" t="s">
        <v>227</v>
      </c>
      <c r="C50" s="36" t="s">
        <v>188</v>
      </c>
      <c r="D50" s="41"/>
      <c r="E50" s="41"/>
      <c r="F50" s="41"/>
    </row>
    <row r="51" spans="1:6" s="8" customFormat="1" hidden="1" outlineLevel="1">
      <c r="A51" s="36"/>
      <c r="B51" s="37" t="s">
        <v>228</v>
      </c>
      <c r="C51" s="36" t="s">
        <v>188</v>
      </c>
      <c r="D51" s="41"/>
      <c r="E51" s="41"/>
      <c r="F51" s="41"/>
    </row>
    <row r="52" spans="1:6" s="8" customFormat="1" hidden="1" outlineLevel="1">
      <c r="A52" s="36" t="s">
        <v>229</v>
      </c>
      <c r="B52" s="37" t="s">
        <v>230</v>
      </c>
      <c r="C52" s="36" t="s">
        <v>188</v>
      </c>
      <c r="D52" s="41"/>
      <c r="E52" s="41"/>
      <c r="F52" s="41"/>
    </row>
    <row r="53" spans="1:6" s="8" customFormat="1" hidden="1" outlineLevel="1">
      <c r="A53" s="36"/>
      <c r="B53" s="37" t="s">
        <v>227</v>
      </c>
      <c r="C53" s="36" t="s">
        <v>188</v>
      </c>
      <c r="D53" s="41"/>
      <c r="E53" s="41"/>
      <c r="F53" s="41"/>
    </row>
    <row r="54" spans="1:6" s="8" customFormat="1" hidden="1" outlineLevel="1">
      <c r="A54" s="36"/>
      <c r="B54" s="37" t="s">
        <v>228</v>
      </c>
      <c r="C54" s="36" t="s">
        <v>188</v>
      </c>
      <c r="D54" s="41"/>
      <c r="E54" s="41"/>
      <c r="F54" s="41"/>
    </row>
    <row r="55" spans="1:6" s="8" customFormat="1" hidden="1" outlineLevel="1">
      <c r="A55" s="36"/>
      <c r="B55" s="37" t="s">
        <v>199</v>
      </c>
      <c r="C55" s="36" t="s">
        <v>188</v>
      </c>
      <c r="D55" s="41"/>
      <c r="E55" s="41"/>
      <c r="F55" s="41"/>
    </row>
    <row r="56" spans="1:6" s="8" customFormat="1" ht="51" hidden="1" outlineLevel="1">
      <c r="A56" s="36" t="s">
        <v>231</v>
      </c>
      <c r="B56" s="37" t="s">
        <v>232</v>
      </c>
      <c r="C56" s="36" t="s">
        <v>188</v>
      </c>
      <c r="D56" s="41"/>
      <c r="E56" s="41"/>
      <c r="F56" s="41"/>
    </row>
    <row r="57" spans="1:6" s="8" customFormat="1" hidden="1" outlineLevel="1">
      <c r="A57" s="36" t="s">
        <v>233</v>
      </c>
      <c r="B57" s="37" t="s">
        <v>226</v>
      </c>
      <c r="C57" s="36" t="s">
        <v>188</v>
      </c>
      <c r="D57" s="41"/>
      <c r="E57" s="41"/>
      <c r="F57" s="41"/>
    </row>
    <row r="58" spans="1:6" s="8" customFormat="1" hidden="1" outlineLevel="1">
      <c r="A58" s="36"/>
      <c r="B58" s="37" t="s">
        <v>227</v>
      </c>
      <c r="C58" s="36" t="s">
        <v>188</v>
      </c>
      <c r="D58" s="41"/>
      <c r="E58" s="41"/>
      <c r="F58" s="41"/>
    </row>
    <row r="59" spans="1:6" s="8" customFormat="1" hidden="1" outlineLevel="1">
      <c r="A59" s="36"/>
      <c r="B59" s="37" t="s">
        <v>228</v>
      </c>
      <c r="C59" s="36" t="s">
        <v>188</v>
      </c>
      <c r="D59" s="41"/>
      <c r="E59" s="41"/>
      <c r="F59" s="41"/>
    </row>
    <row r="60" spans="1:6" s="8" customFormat="1" hidden="1" outlineLevel="1">
      <c r="A60" s="36" t="s">
        <v>234</v>
      </c>
      <c r="B60" s="37" t="s">
        <v>230</v>
      </c>
      <c r="C60" s="36" t="s">
        <v>188</v>
      </c>
      <c r="D60" s="41"/>
      <c r="E60" s="41"/>
      <c r="F60" s="41"/>
    </row>
    <row r="61" spans="1:6" s="8" customFormat="1" hidden="1" outlineLevel="1">
      <c r="A61" s="36"/>
      <c r="B61" s="37" t="s">
        <v>227</v>
      </c>
      <c r="C61" s="36" t="s">
        <v>188</v>
      </c>
      <c r="D61" s="41"/>
      <c r="E61" s="41"/>
      <c r="F61" s="41"/>
    </row>
    <row r="62" spans="1:6" s="8" customFormat="1" hidden="1" outlineLevel="1">
      <c r="A62" s="36"/>
      <c r="B62" s="37" t="s">
        <v>228</v>
      </c>
      <c r="C62" s="36" t="s">
        <v>188</v>
      </c>
      <c r="D62" s="41"/>
      <c r="E62" s="41"/>
      <c r="F62" s="41"/>
    </row>
    <row r="63" spans="1:6" s="8" customFormat="1" ht="38.25" hidden="1" outlineLevel="1">
      <c r="A63" s="36" t="s">
        <v>235</v>
      </c>
      <c r="B63" s="37" t="s">
        <v>236</v>
      </c>
      <c r="C63" s="36" t="s">
        <v>188</v>
      </c>
      <c r="D63" s="41"/>
      <c r="E63" s="41"/>
      <c r="F63" s="41"/>
    </row>
    <row r="64" spans="1:6" s="8" customFormat="1" hidden="1" outlineLevel="1">
      <c r="A64" s="36" t="s">
        <v>237</v>
      </c>
      <c r="B64" s="37" t="s">
        <v>226</v>
      </c>
      <c r="C64" s="36" t="s">
        <v>188</v>
      </c>
      <c r="D64" s="41"/>
      <c r="E64" s="41"/>
      <c r="F64" s="41"/>
    </row>
    <row r="65" spans="1:6" s="8" customFormat="1" hidden="1" outlineLevel="1">
      <c r="A65" s="36"/>
      <c r="B65" s="37" t="s">
        <v>227</v>
      </c>
      <c r="C65" s="36" t="s">
        <v>188</v>
      </c>
      <c r="D65" s="41"/>
      <c r="E65" s="41"/>
      <c r="F65" s="41"/>
    </row>
    <row r="66" spans="1:6" s="8" customFormat="1" hidden="1" outlineLevel="1">
      <c r="A66" s="36"/>
      <c r="B66" s="37" t="s">
        <v>228</v>
      </c>
      <c r="C66" s="36" t="s">
        <v>188</v>
      </c>
      <c r="D66" s="41"/>
      <c r="E66" s="41"/>
      <c r="F66" s="41"/>
    </row>
    <row r="67" spans="1:6" s="8" customFormat="1" hidden="1" outlineLevel="1">
      <c r="A67" s="36" t="s">
        <v>238</v>
      </c>
      <c r="B67" s="37" t="s">
        <v>230</v>
      </c>
      <c r="C67" s="36" t="s">
        <v>188</v>
      </c>
      <c r="D67" s="41"/>
      <c r="E67" s="41"/>
      <c r="F67" s="41"/>
    </row>
    <row r="68" spans="1:6" s="8" customFormat="1" hidden="1" outlineLevel="1">
      <c r="A68" s="36"/>
      <c r="B68" s="37" t="s">
        <v>227</v>
      </c>
      <c r="C68" s="36" t="s">
        <v>188</v>
      </c>
      <c r="D68" s="41"/>
      <c r="E68" s="41"/>
      <c r="F68" s="41"/>
    </row>
    <row r="69" spans="1:6" s="8" customFormat="1" hidden="1" outlineLevel="1">
      <c r="A69" s="36"/>
      <c r="B69" s="37" t="s">
        <v>228</v>
      </c>
      <c r="C69" s="36" t="s">
        <v>188</v>
      </c>
      <c r="D69" s="41"/>
      <c r="E69" s="41"/>
      <c r="F69" s="41"/>
    </row>
    <row r="70" spans="1:6" s="8" customFormat="1" ht="38.25" hidden="1" outlineLevel="1">
      <c r="A70" s="36" t="s">
        <v>239</v>
      </c>
      <c r="B70" s="37" t="s">
        <v>240</v>
      </c>
      <c r="C70" s="36" t="s">
        <v>188</v>
      </c>
      <c r="D70" s="41"/>
      <c r="E70" s="41"/>
      <c r="F70" s="41"/>
    </row>
    <row r="71" spans="1:6" s="8" customFormat="1" hidden="1" outlineLevel="1">
      <c r="A71" s="36" t="s">
        <v>241</v>
      </c>
      <c r="B71" s="37" t="s">
        <v>226</v>
      </c>
      <c r="C71" s="36" t="s">
        <v>188</v>
      </c>
      <c r="D71" s="41"/>
      <c r="E71" s="41"/>
      <c r="F71" s="41"/>
    </row>
    <row r="72" spans="1:6" s="8" customFormat="1" hidden="1" outlineLevel="1">
      <c r="A72" s="36"/>
      <c r="B72" s="37" t="s">
        <v>227</v>
      </c>
      <c r="C72" s="36" t="s">
        <v>188</v>
      </c>
      <c r="D72" s="41"/>
      <c r="E72" s="41"/>
      <c r="F72" s="41"/>
    </row>
    <row r="73" spans="1:6" s="8" customFormat="1" hidden="1" outlineLevel="1">
      <c r="A73" s="36"/>
      <c r="B73" s="37" t="s">
        <v>228</v>
      </c>
      <c r="C73" s="36" t="s">
        <v>188</v>
      </c>
      <c r="D73" s="41"/>
      <c r="E73" s="41"/>
      <c r="F73" s="41"/>
    </row>
    <row r="74" spans="1:6" s="8" customFormat="1" hidden="1" outlineLevel="1">
      <c r="A74" s="36" t="s">
        <v>242</v>
      </c>
      <c r="B74" s="37" t="s">
        <v>230</v>
      </c>
      <c r="C74" s="36" t="s">
        <v>188</v>
      </c>
      <c r="D74" s="41"/>
      <c r="E74" s="41"/>
      <c r="F74" s="41"/>
    </row>
    <row r="75" spans="1:6" s="8" customFormat="1" hidden="1" outlineLevel="1">
      <c r="A75" s="36"/>
      <c r="B75" s="37" t="s">
        <v>227</v>
      </c>
      <c r="C75" s="36" t="s">
        <v>188</v>
      </c>
      <c r="D75" s="41"/>
      <c r="E75" s="41"/>
      <c r="F75" s="41"/>
    </row>
    <row r="76" spans="1:6" s="8" customFormat="1" hidden="1" outlineLevel="1">
      <c r="A76" s="36"/>
      <c r="B76" s="37" t="s">
        <v>228</v>
      </c>
      <c r="C76" s="36" t="s">
        <v>188</v>
      </c>
      <c r="D76" s="41"/>
      <c r="E76" s="41"/>
      <c r="F76" s="41"/>
    </row>
    <row r="77" spans="1:6" s="8" customFormat="1" ht="51" hidden="1" outlineLevel="1">
      <c r="A77" s="36" t="s">
        <v>243</v>
      </c>
      <c r="B77" s="37" t="s">
        <v>244</v>
      </c>
      <c r="C77" s="36" t="s">
        <v>188</v>
      </c>
      <c r="D77" s="41"/>
      <c r="E77" s="41"/>
      <c r="F77" s="41"/>
    </row>
    <row r="78" spans="1:6" s="8" customFormat="1" hidden="1" outlineLevel="1">
      <c r="A78" s="36" t="s">
        <v>245</v>
      </c>
      <c r="B78" s="37" t="s">
        <v>226</v>
      </c>
      <c r="C78" s="36" t="s">
        <v>188</v>
      </c>
      <c r="D78" s="41"/>
      <c r="E78" s="41"/>
      <c r="F78" s="41"/>
    </row>
    <row r="79" spans="1:6" s="8" customFormat="1" hidden="1" outlineLevel="1">
      <c r="A79" s="36"/>
      <c r="B79" s="37" t="s">
        <v>227</v>
      </c>
      <c r="C79" s="36" t="s">
        <v>188</v>
      </c>
      <c r="D79" s="41"/>
      <c r="E79" s="41"/>
      <c r="F79" s="41"/>
    </row>
    <row r="80" spans="1:6" s="8" customFormat="1" hidden="1" outlineLevel="1">
      <c r="A80" s="36"/>
      <c r="B80" s="37" t="s">
        <v>228</v>
      </c>
      <c r="C80" s="36" t="s">
        <v>188</v>
      </c>
      <c r="D80" s="41"/>
      <c r="E80" s="41"/>
      <c r="F80" s="41"/>
    </row>
    <row r="81" spans="1:6" s="8" customFormat="1" hidden="1" outlineLevel="1">
      <c r="A81" s="36" t="s">
        <v>246</v>
      </c>
      <c r="B81" s="37" t="s">
        <v>230</v>
      </c>
      <c r="C81" s="36" t="s">
        <v>188</v>
      </c>
      <c r="D81" s="41"/>
      <c r="E81" s="41"/>
      <c r="F81" s="41"/>
    </row>
    <row r="82" spans="1:6" s="8" customFormat="1" hidden="1" outlineLevel="1">
      <c r="A82" s="36"/>
      <c r="B82" s="37" t="s">
        <v>227</v>
      </c>
      <c r="C82" s="36" t="s">
        <v>188</v>
      </c>
      <c r="D82" s="41"/>
      <c r="E82" s="41"/>
      <c r="F82" s="41"/>
    </row>
    <row r="83" spans="1:6" s="8" customFormat="1" hidden="1" outlineLevel="1">
      <c r="A83" s="36"/>
      <c r="B83" s="37" t="s">
        <v>228</v>
      </c>
      <c r="C83" s="36" t="s">
        <v>188</v>
      </c>
      <c r="D83" s="41"/>
      <c r="E83" s="41"/>
      <c r="F83" s="41"/>
    </row>
    <row r="84" spans="1:6" s="8" customFormat="1" hidden="1" outlineLevel="1">
      <c r="A84" s="36" t="s">
        <v>247</v>
      </c>
      <c r="B84" s="37" t="s">
        <v>248</v>
      </c>
      <c r="C84" s="36" t="s">
        <v>188</v>
      </c>
      <c r="D84" s="41"/>
      <c r="E84" s="41"/>
      <c r="F84" s="41"/>
    </row>
    <row r="85" spans="1:6" s="8" customFormat="1" hidden="1" outlineLevel="1">
      <c r="A85" s="36" t="s">
        <v>249</v>
      </c>
      <c r="B85" s="37" t="s">
        <v>226</v>
      </c>
      <c r="C85" s="36" t="s">
        <v>188</v>
      </c>
      <c r="D85" s="41"/>
      <c r="E85" s="41"/>
      <c r="F85" s="41"/>
    </row>
    <row r="86" spans="1:6" s="8" customFormat="1" hidden="1" outlineLevel="1">
      <c r="A86" s="36"/>
      <c r="B86" s="37" t="s">
        <v>227</v>
      </c>
      <c r="C86" s="36" t="s">
        <v>188</v>
      </c>
      <c r="D86" s="41"/>
      <c r="E86" s="41"/>
      <c r="F86" s="41"/>
    </row>
    <row r="87" spans="1:6" s="8" customFormat="1" hidden="1" outlineLevel="1">
      <c r="A87" s="36"/>
      <c r="B87" s="37" t="s">
        <v>228</v>
      </c>
      <c r="C87" s="36" t="s">
        <v>188</v>
      </c>
      <c r="D87" s="41"/>
      <c r="E87" s="41"/>
      <c r="F87" s="41"/>
    </row>
    <row r="88" spans="1:6" s="8" customFormat="1" hidden="1" outlineLevel="1">
      <c r="A88" s="36" t="s">
        <v>250</v>
      </c>
      <c r="B88" s="37" t="s">
        <v>230</v>
      </c>
      <c r="C88" s="36" t="s">
        <v>188</v>
      </c>
      <c r="D88" s="41"/>
      <c r="E88" s="41"/>
      <c r="F88" s="41"/>
    </row>
    <row r="89" spans="1:6" s="8" customFormat="1" hidden="1" outlineLevel="1">
      <c r="A89" s="36"/>
      <c r="B89" s="37" t="s">
        <v>227</v>
      </c>
      <c r="C89" s="36" t="s">
        <v>188</v>
      </c>
      <c r="D89" s="41"/>
      <c r="E89" s="41"/>
      <c r="F89" s="41"/>
    </row>
    <row r="90" spans="1:6" s="8" customFormat="1" hidden="1" outlineLevel="1">
      <c r="A90" s="36"/>
      <c r="B90" s="37" t="s">
        <v>228</v>
      </c>
      <c r="C90" s="36" t="s">
        <v>188</v>
      </c>
      <c r="D90" s="41"/>
      <c r="E90" s="41"/>
      <c r="F90" s="41"/>
    </row>
    <row r="91" spans="1:6" s="8" customFormat="1" hidden="1" outlineLevel="1">
      <c r="A91" s="36" t="s">
        <v>251</v>
      </c>
      <c r="B91" s="37" t="s">
        <v>252</v>
      </c>
      <c r="C91" s="36" t="s">
        <v>188</v>
      </c>
      <c r="D91" s="41"/>
      <c r="E91" s="41"/>
      <c r="F91" s="41"/>
    </row>
    <row r="92" spans="1:6" s="8" customFormat="1" hidden="1" outlineLevel="1">
      <c r="A92" s="36" t="s">
        <v>253</v>
      </c>
      <c r="B92" s="37" t="s">
        <v>226</v>
      </c>
      <c r="C92" s="36" t="s">
        <v>188</v>
      </c>
      <c r="D92" s="41"/>
      <c r="E92" s="41"/>
      <c r="F92" s="41"/>
    </row>
    <row r="93" spans="1:6" s="8" customFormat="1" hidden="1" outlineLevel="1">
      <c r="A93" s="36"/>
      <c r="B93" s="37" t="s">
        <v>227</v>
      </c>
      <c r="C93" s="36" t="s">
        <v>188</v>
      </c>
      <c r="D93" s="41"/>
      <c r="E93" s="41"/>
      <c r="F93" s="41"/>
    </row>
    <row r="94" spans="1:6" s="8" customFormat="1" hidden="1" outlineLevel="1">
      <c r="A94" s="36"/>
      <c r="B94" s="37" t="s">
        <v>228</v>
      </c>
      <c r="C94" s="36" t="s">
        <v>188</v>
      </c>
      <c r="D94" s="41"/>
      <c r="E94" s="41"/>
      <c r="F94" s="41"/>
    </row>
    <row r="95" spans="1:6" s="8" customFormat="1" hidden="1" outlineLevel="1">
      <c r="A95" s="36" t="s">
        <v>254</v>
      </c>
      <c r="B95" s="37" t="s">
        <v>230</v>
      </c>
      <c r="C95" s="36" t="s">
        <v>188</v>
      </c>
      <c r="D95" s="41"/>
      <c r="E95" s="41"/>
      <c r="F95" s="41"/>
    </row>
    <row r="96" spans="1:6" s="8" customFormat="1" hidden="1" outlineLevel="1">
      <c r="A96" s="36"/>
      <c r="B96" s="37" t="s">
        <v>227</v>
      </c>
      <c r="C96" s="36" t="s">
        <v>188</v>
      </c>
      <c r="D96" s="41"/>
      <c r="E96" s="41"/>
      <c r="F96" s="41"/>
    </row>
    <row r="97" spans="1:6" s="8" customFormat="1" hidden="1" outlineLevel="1">
      <c r="A97" s="36"/>
      <c r="B97" s="37" t="s">
        <v>228</v>
      </c>
      <c r="C97" s="36" t="s">
        <v>188</v>
      </c>
      <c r="D97" s="41"/>
      <c r="E97" s="41"/>
      <c r="F97" s="41"/>
    </row>
    <row r="98" spans="1:6" s="8" customFormat="1" ht="38.25" hidden="1" outlineLevel="1">
      <c r="A98" s="36" t="s">
        <v>168</v>
      </c>
      <c r="B98" s="37" t="s">
        <v>255</v>
      </c>
      <c r="C98" s="36" t="s">
        <v>188</v>
      </c>
      <c r="D98" s="41"/>
      <c r="E98" s="41"/>
      <c r="F98" s="41"/>
    </row>
    <row r="99" spans="1:6" s="8" customFormat="1" hidden="1" outlineLevel="1">
      <c r="A99" s="36"/>
      <c r="B99" s="37" t="s">
        <v>256</v>
      </c>
      <c r="C99" s="36" t="s">
        <v>188</v>
      </c>
      <c r="D99" s="41"/>
      <c r="E99" s="41"/>
      <c r="F99" s="41"/>
    </row>
    <row r="100" spans="1:6" s="8" customFormat="1" hidden="1" outlineLevel="1">
      <c r="A100" s="36"/>
      <c r="B100" s="37" t="s">
        <v>227</v>
      </c>
      <c r="C100" s="36" t="s">
        <v>188</v>
      </c>
      <c r="D100" s="41"/>
      <c r="E100" s="41"/>
      <c r="F100" s="41"/>
    </row>
    <row r="101" spans="1:6" s="8" customFormat="1" hidden="1" outlineLevel="1">
      <c r="A101" s="36"/>
      <c r="B101" s="37" t="s">
        <v>228</v>
      </c>
      <c r="C101" s="36" t="s">
        <v>188</v>
      </c>
      <c r="D101" s="41"/>
      <c r="E101" s="41"/>
      <c r="F101" s="41"/>
    </row>
    <row r="102" spans="1:6" s="8" customFormat="1" hidden="1" outlineLevel="1">
      <c r="A102" s="36"/>
      <c r="B102" s="37" t="s">
        <v>257</v>
      </c>
      <c r="C102" s="36" t="s">
        <v>188</v>
      </c>
      <c r="D102" s="41"/>
      <c r="E102" s="41"/>
      <c r="F102" s="41"/>
    </row>
    <row r="103" spans="1:6" s="8" customFormat="1" hidden="1" outlineLevel="1">
      <c r="A103" s="36"/>
      <c r="B103" s="37" t="s">
        <v>227</v>
      </c>
      <c r="C103" s="36" t="s">
        <v>188</v>
      </c>
      <c r="D103" s="41"/>
      <c r="E103" s="41"/>
      <c r="F103" s="41"/>
    </row>
    <row r="104" spans="1:6" s="8" customFormat="1" hidden="1" outlineLevel="1">
      <c r="A104" s="36"/>
      <c r="B104" s="37" t="s">
        <v>228</v>
      </c>
      <c r="C104" s="36" t="s">
        <v>188</v>
      </c>
      <c r="D104" s="41"/>
      <c r="E104" s="41"/>
      <c r="F104" s="41"/>
    </row>
    <row r="105" spans="1:6" s="8" customFormat="1" hidden="1" outlineLevel="1">
      <c r="A105" s="36"/>
      <c r="B105" s="37" t="s">
        <v>258</v>
      </c>
      <c r="C105" s="36" t="s">
        <v>188</v>
      </c>
      <c r="D105" s="41"/>
      <c r="E105" s="41"/>
      <c r="F105" s="41"/>
    </row>
    <row r="106" spans="1:6" s="8" customFormat="1" hidden="1" outlineLevel="1">
      <c r="A106" s="36"/>
      <c r="B106" s="37" t="s">
        <v>227</v>
      </c>
      <c r="C106" s="36" t="s">
        <v>188</v>
      </c>
      <c r="D106" s="41"/>
      <c r="E106" s="41"/>
      <c r="F106" s="41"/>
    </row>
    <row r="107" spans="1:6" s="8" customFormat="1" hidden="1" outlineLevel="1">
      <c r="A107" s="36"/>
      <c r="B107" s="37" t="s">
        <v>228</v>
      </c>
      <c r="C107" s="36" t="s">
        <v>188</v>
      </c>
      <c r="D107" s="41"/>
      <c r="E107" s="41"/>
      <c r="F107" s="41"/>
    </row>
    <row r="108" spans="1:6" s="8" customFormat="1" ht="38.25" hidden="1" outlineLevel="1">
      <c r="A108" s="36" t="s">
        <v>170</v>
      </c>
      <c r="B108" s="37" t="s">
        <v>259</v>
      </c>
      <c r="C108" s="36" t="s">
        <v>188</v>
      </c>
      <c r="D108" s="41"/>
      <c r="E108" s="41"/>
      <c r="F108" s="41"/>
    </row>
    <row r="109" spans="1:6" s="8" customFormat="1" hidden="1" outlineLevel="1">
      <c r="A109" s="36"/>
      <c r="B109" s="37" t="s">
        <v>260</v>
      </c>
      <c r="C109" s="36" t="s">
        <v>188</v>
      </c>
      <c r="D109" s="41"/>
      <c r="E109" s="41"/>
      <c r="F109" s="41"/>
    </row>
    <row r="110" spans="1:6" s="8" customFormat="1" hidden="1" outlineLevel="1">
      <c r="A110" s="36"/>
      <c r="B110" s="37" t="s">
        <v>261</v>
      </c>
      <c r="C110" s="36" t="s">
        <v>188</v>
      </c>
      <c r="D110" s="41"/>
      <c r="E110" s="41"/>
      <c r="F110" s="41"/>
    </row>
    <row r="111" spans="1:6" s="8" customFormat="1" hidden="1" outlineLevel="1">
      <c r="A111" s="36" t="s">
        <v>67</v>
      </c>
      <c r="B111" s="37" t="s">
        <v>262</v>
      </c>
      <c r="C111" s="36"/>
      <c r="D111" s="41"/>
      <c r="E111" s="41"/>
      <c r="F111" s="41"/>
    </row>
    <row r="112" spans="1:6" s="8" customFormat="1" hidden="1" outlineLevel="1">
      <c r="A112" s="36"/>
      <c r="B112" s="37" t="s">
        <v>199</v>
      </c>
      <c r="C112" s="36"/>
      <c r="D112" s="41"/>
      <c r="E112" s="41"/>
      <c r="F112" s="41"/>
    </row>
    <row r="113" spans="1:6" s="8" customFormat="1" ht="25.5" hidden="1" outlineLevel="1">
      <c r="A113" s="36" t="s">
        <v>175</v>
      </c>
      <c r="B113" s="37" t="s">
        <v>263</v>
      </c>
      <c r="C113" s="36" t="s">
        <v>264</v>
      </c>
      <c r="D113" s="41"/>
      <c r="E113" s="41"/>
      <c r="F113" s="41"/>
    </row>
    <row r="114" spans="1:6" s="8" customFormat="1" ht="38.25" hidden="1" outlineLevel="1">
      <c r="A114" s="36" t="s">
        <v>265</v>
      </c>
      <c r="B114" s="37" t="s">
        <v>266</v>
      </c>
      <c r="C114" s="36" t="s">
        <v>264</v>
      </c>
      <c r="D114" s="41"/>
      <c r="E114" s="41"/>
      <c r="F114" s="41"/>
    </row>
    <row r="115" spans="1:6" s="8" customFormat="1" hidden="1" outlineLevel="1">
      <c r="A115" s="36"/>
      <c r="B115" s="37" t="s">
        <v>256</v>
      </c>
      <c r="C115" s="36" t="s">
        <v>264</v>
      </c>
      <c r="D115" s="41"/>
      <c r="E115" s="41"/>
      <c r="F115" s="41"/>
    </row>
    <row r="116" spans="1:6" s="8" customFormat="1" hidden="1" outlineLevel="1">
      <c r="A116" s="36"/>
      <c r="B116" s="37" t="s">
        <v>257</v>
      </c>
      <c r="C116" s="36" t="s">
        <v>264</v>
      </c>
      <c r="D116" s="41"/>
      <c r="E116" s="41"/>
      <c r="F116" s="41"/>
    </row>
    <row r="117" spans="1:6" s="8" customFormat="1" hidden="1" outlineLevel="1">
      <c r="A117" s="36"/>
      <c r="B117" s="37" t="s">
        <v>258</v>
      </c>
      <c r="C117" s="36" t="s">
        <v>264</v>
      </c>
      <c r="D117" s="41"/>
      <c r="E117" s="41"/>
      <c r="F117" s="41"/>
    </row>
    <row r="118" spans="1:6" s="8" customFormat="1" ht="38.25" hidden="1" outlineLevel="1">
      <c r="A118" s="36" t="s">
        <v>267</v>
      </c>
      <c r="B118" s="37" t="s">
        <v>268</v>
      </c>
      <c r="C118" s="36" t="s">
        <v>264</v>
      </c>
      <c r="D118" s="41"/>
      <c r="E118" s="41"/>
      <c r="F118" s="41"/>
    </row>
    <row r="119" spans="1:6" s="8" customFormat="1" hidden="1" outlineLevel="1">
      <c r="A119" s="36" t="s">
        <v>68</v>
      </c>
      <c r="B119" s="37" t="s">
        <v>269</v>
      </c>
      <c r="C119" s="36"/>
      <c r="D119" s="41"/>
      <c r="E119" s="41"/>
      <c r="F119" s="41"/>
    </row>
    <row r="120" spans="1:6" s="8" customFormat="1" hidden="1" outlineLevel="1">
      <c r="A120" s="36"/>
      <c r="B120" s="37" t="s">
        <v>199</v>
      </c>
      <c r="C120" s="36"/>
      <c r="D120" s="41"/>
      <c r="E120" s="41"/>
      <c r="F120" s="41"/>
    </row>
    <row r="121" spans="1:6" s="8" customFormat="1" ht="25.5" hidden="1" outlineLevel="1">
      <c r="A121" s="36" t="s">
        <v>179</v>
      </c>
      <c r="B121" s="37" t="s">
        <v>270</v>
      </c>
      <c r="C121" s="36" t="s">
        <v>271</v>
      </c>
      <c r="D121" s="41"/>
      <c r="E121" s="41"/>
      <c r="F121" s="41"/>
    </row>
    <row r="122" spans="1:6" s="8" customFormat="1" ht="38.25" hidden="1" outlineLevel="1">
      <c r="A122" s="36" t="s">
        <v>181</v>
      </c>
      <c r="B122" s="37" t="s">
        <v>272</v>
      </c>
      <c r="C122" s="36" t="s">
        <v>271</v>
      </c>
      <c r="D122" s="41"/>
      <c r="E122" s="41"/>
      <c r="F122" s="41"/>
    </row>
    <row r="123" spans="1:6" s="8" customFormat="1" hidden="1" outlineLevel="1">
      <c r="A123" s="36"/>
      <c r="B123" s="37" t="s">
        <v>256</v>
      </c>
      <c r="C123" s="36" t="s">
        <v>271</v>
      </c>
      <c r="D123" s="41"/>
      <c r="E123" s="41"/>
      <c r="F123" s="41"/>
    </row>
    <row r="124" spans="1:6" s="8" customFormat="1" hidden="1" outlineLevel="1">
      <c r="A124" s="36"/>
      <c r="B124" s="37" t="s">
        <v>257</v>
      </c>
      <c r="C124" s="36" t="s">
        <v>271</v>
      </c>
      <c r="D124" s="41"/>
      <c r="E124" s="41"/>
      <c r="F124" s="41"/>
    </row>
    <row r="125" spans="1:6" s="8" customFormat="1" hidden="1" outlineLevel="1">
      <c r="A125" s="36"/>
      <c r="B125" s="37" t="s">
        <v>258</v>
      </c>
      <c r="C125" s="36" t="s">
        <v>271</v>
      </c>
      <c r="D125" s="41"/>
      <c r="E125" s="41"/>
      <c r="F125" s="41"/>
    </row>
    <row r="126" spans="1:6" s="8" customFormat="1" hidden="1" outlineLevel="1">
      <c r="A126" s="36" t="s">
        <v>70</v>
      </c>
      <c r="B126" s="37" t="s">
        <v>273</v>
      </c>
      <c r="C126" s="36" t="s">
        <v>271</v>
      </c>
      <c r="D126" s="41"/>
      <c r="E126" s="41"/>
      <c r="F126" s="41"/>
    </row>
    <row r="127" spans="1:6" s="8" customFormat="1" hidden="1" outlineLevel="1">
      <c r="A127" s="36" t="s">
        <v>72</v>
      </c>
      <c r="B127" s="37" t="s">
        <v>274</v>
      </c>
      <c r="C127" s="36" t="s">
        <v>78</v>
      </c>
      <c r="D127" s="41"/>
      <c r="E127" s="41"/>
      <c r="F127" s="41"/>
    </row>
    <row r="128" spans="1:6" s="8" customFormat="1" ht="25.5" hidden="1" outlineLevel="1">
      <c r="A128" s="36" t="s">
        <v>75</v>
      </c>
      <c r="B128" s="37" t="s">
        <v>10</v>
      </c>
      <c r="C128" s="36"/>
      <c r="D128" s="41"/>
      <c r="E128" s="41"/>
      <c r="F128" s="41"/>
    </row>
    <row r="129" spans="1:7" s="8" customFormat="1" hidden="1" outlineLevel="1">
      <c r="A129" s="36" t="s">
        <v>275</v>
      </c>
      <c r="B129" s="37" t="s">
        <v>213</v>
      </c>
      <c r="C129" s="36" t="s">
        <v>214</v>
      </c>
      <c r="D129" s="41"/>
      <c r="E129" s="41"/>
      <c r="F129" s="41"/>
    </row>
    <row r="130" spans="1:7" s="8" customFormat="1" ht="25.5" hidden="1" outlineLevel="1">
      <c r="A130" s="36" t="s">
        <v>276</v>
      </c>
      <c r="B130" s="37" t="s">
        <v>216</v>
      </c>
      <c r="C130" s="90" t="s">
        <v>217</v>
      </c>
      <c r="D130" s="41"/>
      <c r="E130" s="41"/>
      <c r="F130" s="41"/>
    </row>
    <row r="131" spans="1:7" s="8" customFormat="1" ht="25.5" hidden="1" outlineLevel="1">
      <c r="A131" s="36" t="s">
        <v>277</v>
      </c>
      <c r="B131" s="37" t="s">
        <v>219</v>
      </c>
      <c r="C131" s="36"/>
      <c r="D131" s="41"/>
      <c r="E131" s="41"/>
      <c r="F131" s="41"/>
    </row>
    <row r="132" spans="1:7" s="8" customFormat="1" hidden="1" outlineLevel="1">
      <c r="A132" s="36" t="s">
        <v>77</v>
      </c>
      <c r="B132" s="37" t="s">
        <v>278</v>
      </c>
      <c r="C132" s="36" t="s">
        <v>78</v>
      </c>
      <c r="D132" s="41"/>
      <c r="E132" s="41"/>
      <c r="F132" s="41"/>
    </row>
    <row r="133" spans="1:7" s="8" customFormat="1" hidden="1" outlineLevel="1">
      <c r="A133" s="36" t="s">
        <v>82</v>
      </c>
      <c r="B133" s="37" t="s">
        <v>279</v>
      </c>
      <c r="C133" s="36" t="s">
        <v>78</v>
      </c>
      <c r="D133" s="41"/>
      <c r="E133" s="41"/>
      <c r="F133" s="41"/>
    </row>
    <row r="134" spans="1:7" s="8" customFormat="1" hidden="1" outlineLevel="1">
      <c r="A134" s="36" t="s">
        <v>92</v>
      </c>
      <c r="B134" s="37" t="s">
        <v>280</v>
      </c>
      <c r="C134" s="36" t="s">
        <v>78</v>
      </c>
      <c r="D134" s="41"/>
      <c r="E134" s="41"/>
      <c r="F134" s="41"/>
    </row>
    <row r="135" spans="1:7" s="8" customFormat="1" hidden="1" outlineLevel="1">
      <c r="A135" s="36" t="s">
        <v>93</v>
      </c>
      <c r="B135" s="37" t="s">
        <v>173</v>
      </c>
      <c r="C135" s="36" t="s">
        <v>78</v>
      </c>
      <c r="D135" s="41"/>
      <c r="E135" s="41"/>
      <c r="F135" s="41"/>
    </row>
    <row r="136" spans="1:7" s="8" customFormat="1" ht="25.5" hidden="1" outlineLevel="1">
      <c r="A136" s="36" t="s">
        <v>102</v>
      </c>
      <c r="B136" s="37" t="s">
        <v>281</v>
      </c>
      <c r="C136" s="36" t="s">
        <v>282</v>
      </c>
      <c r="D136" s="41"/>
      <c r="E136" s="41"/>
      <c r="F136" s="41"/>
    </row>
    <row r="137" spans="1:7" s="8" customFormat="1" ht="38.25" hidden="1" outlineLevel="1">
      <c r="A137" s="36" t="s">
        <v>107</v>
      </c>
      <c r="B137" s="37" t="s">
        <v>11</v>
      </c>
      <c r="C137" s="36"/>
      <c r="D137" s="41"/>
      <c r="E137" s="41"/>
      <c r="F137" s="41"/>
    </row>
    <row r="138" spans="1:7" s="8" customFormat="1" ht="26.25" customHeight="1" collapsed="1">
      <c r="A138" s="118" t="s">
        <v>283</v>
      </c>
      <c r="B138" s="119"/>
      <c r="C138" s="119"/>
      <c r="D138" s="119"/>
      <c r="E138" s="119"/>
      <c r="F138" s="120"/>
    </row>
    <row r="139" spans="1:7">
      <c r="A139" s="36" t="s">
        <v>66</v>
      </c>
      <c r="B139" s="37" t="s">
        <v>27</v>
      </c>
      <c r="C139" s="36" t="s">
        <v>29</v>
      </c>
      <c r="D139" s="40"/>
      <c r="E139" s="40"/>
      <c r="F139" s="29">
        <f>'[12]0.1'!$L$11</f>
        <v>26.899999999999995</v>
      </c>
    </row>
    <row r="140" spans="1:7" ht="38.25">
      <c r="A140" s="36" t="s">
        <v>67</v>
      </c>
      <c r="B140" s="37" t="s">
        <v>28</v>
      </c>
      <c r="C140" s="36" t="s">
        <v>29</v>
      </c>
      <c r="D140" s="40"/>
      <c r="E140" s="40"/>
      <c r="F140" s="29">
        <f>'[12]0.1'!$L$12</f>
        <v>24.19088261648745</v>
      </c>
    </row>
    <row r="141" spans="1:7">
      <c r="A141" s="36" t="s">
        <v>68</v>
      </c>
      <c r="B141" s="37" t="s">
        <v>69</v>
      </c>
      <c r="C141" s="36" t="s">
        <v>130</v>
      </c>
      <c r="D141" s="40"/>
      <c r="E141" s="40"/>
      <c r="F141" s="29">
        <f>'[12]0.1'!$L$13</f>
        <v>202.47400000000002</v>
      </c>
      <c r="G141" s="47"/>
    </row>
    <row r="142" spans="1:7">
      <c r="A142" s="36" t="s">
        <v>70</v>
      </c>
      <c r="B142" s="37" t="s">
        <v>71</v>
      </c>
      <c r="C142" s="36" t="s">
        <v>130</v>
      </c>
      <c r="D142" s="40"/>
      <c r="E142" s="40"/>
      <c r="F142" s="29">
        <f>'[12]0.1'!$L$15</f>
        <v>178.28700000000001</v>
      </c>
    </row>
    <row r="143" spans="1:7">
      <c r="A143" s="36" t="s">
        <v>72</v>
      </c>
      <c r="B143" s="37" t="s">
        <v>73</v>
      </c>
      <c r="C143" s="36" t="s">
        <v>74</v>
      </c>
      <c r="D143" s="40"/>
      <c r="E143" s="40"/>
      <c r="F143" s="29">
        <f>'[12]0.1'!$L$16</f>
        <v>370.95799999999997</v>
      </c>
    </row>
    <row r="144" spans="1:7">
      <c r="A144" s="36" t="s">
        <v>75</v>
      </c>
      <c r="B144" s="37" t="s">
        <v>76</v>
      </c>
      <c r="C144" s="36" t="s">
        <v>74</v>
      </c>
      <c r="D144" s="40"/>
      <c r="E144" s="40"/>
      <c r="F144" s="29">
        <f>'[12]0.1'!$L$17</f>
        <v>370.95799999999997</v>
      </c>
    </row>
    <row r="145" spans="1:8">
      <c r="A145" s="36" t="s">
        <v>77</v>
      </c>
      <c r="B145" s="37" t="s">
        <v>9</v>
      </c>
      <c r="C145" s="36" t="s">
        <v>78</v>
      </c>
      <c r="D145" s="40"/>
      <c r="E145" s="40"/>
      <c r="F145" s="29">
        <f>'[12]0.1'!$L$43</f>
        <v>161343.01220780311</v>
      </c>
    </row>
    <row r="146" spans="1:8">
      <c r="A146" s="36"/>
      <c r="B146" s="37" t="s">
        <v>199</v>
      </c>
      <c r="C146" s="36"/>
      <c r="D146" s="40"/>
      <c r="E146" s="40"/>
      <c r="F146" s="40"/>
    </row>
    <row r="147" spans="1:8">
      <c r="A147" s="36" t="s">
        <v>79</v>
      </c>
      <c r="B147" s="38" t="s">
        <v>12</v>
      </c>
      <c r="C147" s="36" t="s">
        <v>78</v>
      </c>
      <c r="D147" s="40"/>
      <c r="E147" s="40"/>
      <c r="F147" s="29">
        <f>'[12]0.1'!$J$43</f>
        <v>161343.01220780311</v>
      </c>
    </row>
    <row r="148" spans="1:8">
      <c r="A148" s="36" t="s">
        <v>80</v>
      </c>
      <c r="B148" s="38" t="s">
        <v>13</v>
      </c>
      <c r="C148" s="36" t="s">
        <v>78</v>
      </c>
      <c r="D148" s="40"/>
      <c r="E148" s="40"/>
      <c r="F148" s="29">
        <f>'[12]0.1'!$K$43</f>
        <v>0</v>
      </c>
    </row>
    <row r="149" spans="1:8" ht="25.5">
      <c r="A149" s="36" t="s">
        <v>81</v>
      </c>
      <c r="B149" s="38" t="s">
        <v>14</v>
      </c>
      <c r="C149" s="36" t="s">
        <v>78</v>
      </c>
      <c r="D149" s="41"/>
      <c r="E149" s="41"/>
      <c r="F149" s="41"/>
    </row>
    <row r="150" spans="1:8">
      <c r="A150" s="36" t="s">
        <v>82</v>
      </c>
      <c r="B150" s="37" t="s">
        <v>83</v>
      </c>
      <c r="C150" s="36" t="s">
        <v>78</v>
      </c>
      <c r="D150" s="41"/>
      <c r="E150" s="41"/>
      <c r="F150" s="29">
        <f>'[12]0.1'!$L$31</f>
        <v>442128.28962620936</v>
      </c>
      <c r="G150" s="47"/>
      <c r="H150" s="47"/>
    </row>
    <row r="151" spans="1:8">
      <c r="A151" s="36"/>
      <c r="B151" s="37" t="s">
        <v>199</v>
      </c>
      <c r="C151" s="36"/>
      <c r="D151" s="41"/>
      <c r="E151" s="41"/>
      <c r="F151" s="40"/>
    </row>
    <row r="152" spans="1:8">
      <c r="A152" s="36" t="s">
        <v>84</v>
      </c>
      <c r="B152" s="38" t="s">
        <v>85</v>
      </c>
      <c r="C152" s="36" t="s">
        <v>78</v>
      </c>
      <c r="D152" s="41"/>
      <c r="E152" s="41"/>
      <c r="F152" s="29">
        <f>'[12]0.1'!$L$32</f>
        <v>161028.92613934711</v>
      </c>
      <c r="G152" s="47"/>
      <c r="H152" s="47"/>
    </row>
    <row r="153" spans="1:8" ht="25.5">
      <c r="A153" s="36"/>
      <c r="B153" s="38" t="s">
        <v>86</v>
      </c>
      <c r="C153" s="36" t="s">
        <v>30</v>
      </c>
      <c r="D153" s="41"/>
      <c r="E153" s="41"/>
      <c r="F153" s="29">
        <f>'[12]4'!$M$24</f>
        <v>191.90000000000009</v>
      </c>
      <c r="G153" s="47"/>
      <c r="H153" s="47"/>
    </row>
    <row r="154" spans="1:8">
      <c r="A154" s="36" t="s">
        <v>87</v>
      </c>
      <c r="B154" s="38" t="s">
        <v>88</v>
      </c>
      <c r="C154" s="36" t="s">
        <v>78</v>
      </c>
      <c r="D154" s="41"/>
      <c r="E154" s="41"/>
      <c r="F154" s="29">
        <f>'[12]0.1'!$L$33</f>
        <v>281099.36348686228</v>
      </c>
    </row>
    <row r="155" spans="1:8">
      <c r="A155" s="36"/>
      <c r="B155" s="38" t="s">
        <v>89</v>
      </c>
      <c r="C155" s="36" t="s">
        <v>90</v>
      </c>
      <c r="D155" s="41"/>
      <c r="E155" s="41"/>
      <c r="F155" s="29">
        <f>'[12]4'!$M$28</f>
        <v>161</v>
      </c>
    </row>
    <row r="156" spans="1:8" ht="25.5">
      <c r="A156" s="36"/>
      <c r="B156" s="9" t="s">
        <v>91</v>
      </c>
      <c r="C156" s="36" t="s">
        <v>26</v>
      </c>
      <c r="D156" s="41"/>
      <c r="E156" s="41"/>
      <c r="F156" s="41"/>
    </row>
    <row r="157" spans="1:8">
      <c r="A157" s="36" t="s">
        <v>92</v>
      </c>
      <c r="B157" s="9" t="s">
        <v>15</v>
      </c>
      <c r="C157" s="36" t="s">
        <v>78</v>
      </c>
      <c r="D157" s="41"/>
      <c r="E157" s="41"/>
      <c r="F157" s="41"/>
    </row>
    <row r="158" spans="1:8" ht="25.5">
      <c r="A158" s="36" t="s">
        <v>93</v>
      </c>
      <c r="B158" s="9" t="s">
        <v>10</v>
      </c>
      <c r="C158" s="36" t="s">
        <v>26</v>
      </c>
      <c r="D158" s="41"/>
      <c r="E158" s="41"/>
      <c r="F158" s="41"/>
    </row>
    <row r="159" spans="1:8">
      <c r="A159" s="36" t="s">
        <v>94</v>
      </c>
      <c r="B159" s="38" t="s">
        <v>95</v>
      </c>
      <c r="C159" s="36" t="s">
        <v>96</v>
      </c>
      <c r="D159" s="41"/>
      <c r="E159" s="41"/>
      <c r="F159" s="41"/>
    </row>
    <row r="160" spans="1:8" ht="25.5">
      <c r="A160" s="39" t="s">
        <v>97</v>
      </c>
      <c r="B160" s="38" t="s">
        <v>98</v>
      </c>
      <c r="C160" s="90" t="s">
        <v>99</v>
      </c>
      <c r="D160" s="41"/>
      <c r="E160" s="41"/>
      <c r="F160" s="41"/>
    </row>
    <row r="161" spans="1:7" ht="25.5">
      <c r="A161" s="36" t="s">
        <v>100</v>
      </c>
      <c r="B161" s="38" t="s">
        <v>101</v>
      </c>
      <c r="C161" s="36" t="s">
        <v>26</v>
      </c>
      <c r="D161" s="41"/>
      <c r="E161" s="41"/>
      <c r="F161" s="41"/>
    </row>
    <row r="162" spans="1:7">
      <c r="A162" s="36" t="s">
        <v>102</v>
      </c>
      <c r="B162" s="9" t="s">
        <v>103</v>
      </c>
      <c r="C162" s="36" t="s">
        <v>78</v>
      </c>
      <c r="D162" s="41"/>
      <c r="E162" s="41"/>
      <c r="F162" s="41"/>
      <c r="G162" s="47"/>
    </row>
    <row r="163" spans="1:7">
      <c r="A163" s="36"/>
      <c r="B163" s="37" t="s">
        <v>199</v>
      </c>
      <c r="C163" s="36"/>
      <c r="D163" s="41"/>
      <c r="E163" s="41"/>
      <c r="F163" s="41"/>
    </row>
    <row r="164" spans="1:7">
      <c r="A164" s="36" t="s">
        <v>104</v>
      </c>
      <c r="B164" s="38" t="s">
        <v>16</v>
      </c>
      <c r="C164" s="36" t="s">
        <v>78</v>
      </c>
      <c r="D164" s="41"/>
      <c r="E164" s="41"/>
      <c r="F164" s="41"/>
      <c r="G164" s="47"/>
    </row>
    <row r="165" spans="1:7">
      <c r="A165" s="36" t="s">
        <v>105</v>
      </c>
      <c r="B165" s="38" t="s">
        <v>17</v>
      </c>
      <c r="C165" s="36" t="s">
        <v>78</v>
      </c>
      <c r="D165" s="41"/>
      <c r="E165" s="41"/>
      <c r="F165" s="41"/>
    </row>
    <row r="166" spans="1:7" ht="25.5">
      <c r="A166" s="36" t="s">
        <v>106</v>
      </c>
      <c r="B166" s="38" t="s">
        <v>18</v>
      </c>
      <c r="C166" s="36" t="s">
        <v>78</v>
      </c>
      <c r="D166" s="41"/>
      <c r="E166" s="41"/>
      <c r="F166" s="41"/>
    </row>
    <row r="167" spans="1:7">
      <c r="A167" s="36" t="s">
        <v>149</v>
      </c>
      <c r="B167" s="38" t="s">
        <v>150</v>
      </c>
      <c r="C167" s="36" t="s">
        <v>78</v>
      </c>
      <c r="D167" s="41"/>
      <c r="E167" s="41"/>
      <c r="F167" s="41"/>
    </row>
    <row r="168" spans="1:7">
      <c r="A168" s="36" t="s">
        <v>107</v>
      </c>
      <c r="B168" s="9" t="s">
        <v>108</v>
      </c>
      <c r="C168" s="36" t="s">
        <v>78</v>
      </c>
      <c r="D168" s="41"/>
      <c r="E168" s="41"/>
      <c r="F168" s="41"/>
    </row>
    <row r="169" spans="1:7">
      <c r="A169" s="36"/>
      <c r="B169" s="37" t="s">
        <v>199</v>
      </c>
      <c r="C169" s="36"/>
      <c r="D169" s="40"/>
      <c r="E169" s="41"/>
      <c r="F169" s="41"/>
    </row>
    <row r="170" spans="1:7">
      <c r="A170" s="36" t="s">
        <v>109</v>
      </c>
      <c r="B170" s="38" t="s">
        <v>19</v>
      </c>
      <c r="C170" s="36" t="s">
        <v>78</v>
      </c>
      <c r="D170" s="41"/>
      <c r="E170" s="41"/>
      <c r="F170" s="41"/>
    </row>
    <row r="171" spans="1:7">
      <c r="A171" s="36" t="s">
        <v>110</v>
      </c>
      <c r="B171" s="38" t="s">
        <v>33</v>
      </c>
      <c r="C171" s="36" t="s">
        <v>78</v>
      </c>
      <c r="D171" s="41"/>
      <c r="E171" s="41"/>
      <c r="F171" s="41"/>
    </row>
    <row r="172" spans="1:7">
      <c r="A172" s="36" t="s">
        <v>111</v>
      </c>
      <c r="B172" s="9" t="s">
        <v>112</v>
      </c>
      <c r="C172" s="36" t="s">
        <v>78</v>
      </c>
      <c r="D172" s="41"/>
      <c r="E172" s="41"/>
      <c r="F172" s="41"/>
    </row>
    <row r="173" spans="1:7">
      <c r="A173" s="36"/>
      <c r="B173" s="37" t="s">
        <v>199</v>
      </c>
      <c r="C173" s="36"/>
      <c r="D173" s="40"/>
      <c r="E173" s="41"/>
      <c r="F173" s="41"/>
    </row>
    <row r="174" spans="1:7">
      <c r="A174" s="36" t="s">
        <v>113</v>
      </c>
      <c r="B174" s="38" t="s">
        <v>16</v>
      </c>
      <c r="C174" s="36" t="s">
        <v>78</v>
      </c>
      <c r="D174" s="41"/>
      <c r="E174" s="41"/>
      <c r="F174" s="41"/>
    </row>
    <row r="175" spans="1:7">
      <c r="A175" s="36" t="s">
        <v>114</v>
      </c>
      <c r="B175" s="38" t="s">
        <v>17</v>
      </c>
      <c r="C175" s="36" t="s">
        <v>78</v>
      </c>
      <c r="D175" s="41"/>
      <c r="E175" s="41"/>
      <c r="F175" s="41"/>
    </row>
    <row r="176" spans="1:7" ht="25.5">
      <c r="A176" s="36" t="s">
        <v>115</v>
      </c>
      <c r="B176" s="38" t="s">
        <v>18</v>
      </c>
      <c r="C176" s="36" t="s">
        <v>78</v>
      </c>
      <c r="D176" s="41"/>
      <c r="E176" s="41"/>
      <c r="F176" s="41"/>
    </row>
    <row r="177" spans="1:6" ht="25.5">
      <c r="A177" s="36" t="s">
        <v>116</v>
      </c>
      <c r="B177" s="9" t="s">
        <v>117</v>
      </c>
      <c r="C177" s="36" t="s">
        <v>78</v>
      </c>
      <c r="D177" s="41"/>
      <c r="E177" s="41"/>
      <c r="F177" s="41"/>
    </row>
    <row r="178" spans="1:6">
      <c r="A178" s="36"/>
      <c r="B178" s="37" t="s">
        <v>199</v>
      </c>
      <c r="C178" s="36"/>
      <c r="D178" s="40"/>
      <c r="E178" s="41"/>
      <c r="F178" s="41"/>
    </row>
    <row r="179" spans="1:6">
      <c r="A179" s="36" t="s">
        <v>118</v>
      </c>
      <c r="B179" s="38" t="s">
        <v>16</v>
      </c>
      <c r="C179" s="36" t="s">
        <v>78</v>
      </c>
      <c r="D179" s="41"/>
      <c r="E179" s="41"/>
      <c r="F179" s="41"/>
    </row>
    <row r="180" spans="1:6">
      <c r="A180" s="36" t="s">
        <v>119</v>
      </c>
      <c r="B180" s="38" t="s">
        <v>17</v>
      </c>
      <c r="C180" s="36" t="s">
        <v>78</v>
      </c>
      <c r="D180" s="41"/>
      <c r="E180" s="41"/>
      <c r="F180" s="41"/>
    </row>
    <row r="181" spans="1:6" ht="25.5">
      <c r="A181" s="36" t="s">
        <v>120</v>
      </c>
      <c r="B181" s="38" t="s">
        <v>18</v>
      </c>
      <c r="C181" s="36" t="s">
        <v>78</v>
      </c>
      <c r="D181" s="41"/>
      <c r="E181" s="41"/>
      <c r="F181" s="41"/>
    </row>
    <row r="182" spans="1:6" ht="14.25">
      <c r="A182" s="36" t="s">
        <v>121</v>
      </c>
      <c r="B182" s="9" t="s">
        <v>314</v>
      </c>
      <c r="C182" s="36" t="s">
        <v>78</v>
      </c>
      <c r="D182" s="52">
        <f>'ЧТЭЦ-1 ДМ_П4'!D182</f>
        <v>11208890</v>
      </c>
      <c r="E182" s="41"/>
      <c r="F182" s="41"/>
    </row>
    <row r="183" spans="1:6" ht="27">
      <c r="A183" s="36" t="s">
        <v>122</v>
      </c>
      <c r="B183" s="9" t="s">
        <v>315</v>
      </c>
      <c r="C183" s="36" t="s">
        <v>123</v>
      </c>
      <c r="D183" s="31">
        <f>'ЧТЭЦ-1 ДМ_П4'!D183</f>
        <v>0.23892404704163972</v>
      </c>
      <c r="E183" s="41"/>
      <c r="F183" s="41"/>
    </row>
    <row r="184" spans="1:6" ht="106.5" customHeight="1">
      <c r="A184" s="36" t="s">
        <v>124</v>
      </c>
      <c r="B184" s="9" t="s">
        <v>11</v>
      </c>
      <c r="C184" s="36" t="s">
        <v>26</v>
      </c>
      <c r="D184" s="124" t="s">
        <v>334</v>
      </c>
      <c r="E184" s="124"/>
      <c r="F184" s="90" t="s">
        <v>331</v>
      </c>
    </row>
    <row r="185" spans="1:6">
      <c r="B185" s="8"/>
    </row>
    <row r="186" spans="1:6">
      <c r="A186" s="122" t="s">
        <v>126</v>
      </c>
      <c r="B186" s="122"/>
      <c r="C186" s="122"/>
      <c r="D186" s="122"/>
      <c r="E186" s="122"/>
      <c r="F186" s="122"/>
    </row>
    <row r="187" spans="1:6">
      <c r="A187" s="73" t="s">
        <v>285</v>
      </c>
      <c r="C187" s="33"/>
    </row>
    <row r="188" spans="1:6">
      <c r="A188" s="73" t="s">
        <v>286</v>
      </c>
    </row>
    <row r="189" spans="1:6">
      <c r="A189" s="73" t="s">
        <v>287</v>
      </c>
    </row>
    <row r="191" spans="1:6">
      <c r="A191" s="88" t="s">
        <v>288</v>
      </c>
    </row>
    <row r="192" spans="1:6" ht="93" customHeight="1">
      <c r="A192" s="121" t="s">
        <v>313</v>
      </c>
      <c r="B192" s="121"/>
      <c r="C192" s="121"/>
      <c r="D192" s="121"/>
      <c r="E192" s="121"/>
      <c r="F192" s="121"/>
    </row>
    <row r="193" spans="1:6" ht="12.75" customHeight="1">
      <c r="A193" s="121" t="s">
        <v>289</v>
      </c>
      <c r="B193" s="121"/>
      <c r="C193" s="121"/>
      <c r="D193" s="121"/>
      <c r="E193" s="121"/>
      <c r="F193" s="121"/>
    </row>
    <row r="194" spans="1:6">
      <c r="A194" s="121"/>
      <c r="B194" s="121"/>
      <c r="C194" s="121"/>
      <c r="D194" s="121"/>
      <c r="E194" s="121"/>
      <c r="F194" s="121"/>
    </row>
    <row r="195" spans="1:6">
      <c r="A195" s="88" t="s">
        <v>290</v>
      </c>
    </row>
    <row r="196" spans="1:6">
      <c r="A196" s="33"/>
    </row>
    <row r="197" spans="1:6">
      <c r="A197" s="33"/>
      <c r="B197" s="32"/>
      <c r="C197" s="33"/>
    </row>
    <row r="198" spans="1:6">
      <c r="A198" s="33"/>
    </row>
    <row r="199" spans="1:6">
      <c r="A199" s="33"/>
    </row>
  </sheetData>
  <mergeCells count="13">
    <mergeCell ref="E2:F2"/>
    <mergeCell ref="A4:F4"/>
    <mergeCell ref="A5:F5"/>
    <mergeCell ref="A7:A9"/>
    <mergeCell ref="B7:B9"/>
    <mergeCell ref="C7:C9"/>
    <mergeCell ref="A193:F194"/>
    <mergeCell ref="A10:F10"/>
    <mergeCell ref="A45:F45"/>
    <mergeCell ref="A138:F138"/>
    <mergeCell ref="D184:E184"/>
    <mergeCell ref="A186:F186"/>
    <mergeCell ref="A192:F192"/>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5" sqref="A5:F5"/>
      <selection pane="topRight" activeCell="A5" sqref="A5:F5"/>
      <selection pane="bottomLeft" activeCell="A5" sqref="A5:F5"/>
      <selection pane="bottomRight" activeCell="A5" sqref="A5:I5"/>
    </sheetView>
  </sheetViews>
  <sheetFormatPr defaultRowHeight="12.75" outlineLevelRow="1"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62</v>
      </c>
    </row>
    <row r="2" spans="1:11" ht="39.75" customHeight="1">
      <c r="F2" s="27"/>
      <c r="H2" s="125" t="s">
        <v>163</v>
      </c>
      <c r="I2" s="125"/>
    </row>
    <row r="3" spans="1:11">
      <c r="B3" s="62"/>
      <c r="F3" s="27"/>
    </row>
    <row r="4" spans="1:11">
      <c r="A4" s="104" t="s">
        <v>34</v>
      </c>
      <c r="B4" s="116"/>
      <c r="C4" s="116"/>
      <c r="D4" s="116"/>
      <c r="E4" s="116"/>
      <c r="F4" s="116"/>
      <c r="G4" s="116"/>
      <c r="H4" s="116"/>
      <c r="I4" s="116"/>
    </row>
    <row r="5" spans="1:11">
      <c r="A5" s="104" t="str">
        <f>Титульный!$C$11</f>
        <v>Челябинская ТЭЦ-1 (ТГ-12) НВ</v>
      </c>
      <c r="B5" s="116"/>
      <c r="C5" s="116"/>
      <c r="D5" s="116"/>
      <c r="E5" s="116"/>
      <c r="F5" s="116"/>
      <c r="G5" s="116"/>
      <c r="H5" s="116"/>
      <c r="I5" s="116"/>
    </row>
    <row r="7" spans="1:11" s="3" customFormat="1" ht="32.25" customHeight="1">
      <c r="A7" s="126" t="s">
        <v>65</v>
      </c>
      <c r="B7" s="126" t="s">
        <v>7</v>
      </c>
      <c r="C7" s="126" t="s">
        <v>131</v>
      </c>
      <c r="D7" s="126" t="s">
        <v>147</v>
      </c>
      <c r="E7" s="126"/>
      <c r="F7" s="126" t="s">
        <v>128</v>
      </c>
      <c r="G7" s="126"/>
      <c r="H7" s="126" t="s">
        <v>129</v>
      </c>
      <c r="I7" s="126"/>
      <c r="K7" s="56"/>
    </row>
    <row r="8" spans="1:11" s="3" customFormat="1">
      <c r="A8" s="126"/>
      <c r="B8" s="126"/>
      <c r="C8" s="126"/>
      <c r="D8" s="42">
        <f>Титульный!$B$5-2</f>
        <v>2022</v>
      </c>
      <c r="E8" s="43" t="s">
        <v>55</v>
      </c>
      <c r="F8" s="42">
        <f>Титульный!$B$5-1</f>
        <v>2023</v>
      </c>
      <c r="G8" s="43" t="s">
        <v>55</v>
      </c>
      <c r="H8" s="42">
        <f>Титульный!$B$5</f>
        <v>2024</v>
      </c>
      <c r="I8" s="43" t="s">
        <v>55</v>
      </c>
      <c r="K8" s="56"/>
    </row>
    <row r="9" spans="1:11" s="3" customFormat="1">
      <c r="A9" s="126"/>
      <c r="B9" s="126"/>
      <c r="C9" s="126"/>
      <c r="D9" s="91" t="s">
        <v>227</v>
      </c>
      <c r="E9" s="91" t="s">
        <v>228</v>
      </c>
      <c r="F9" s="91" t="s">
        <v>227</v>
      </c>
      <c r="G9" s="91" t="s">
        <v>228</v>
      </c>
      <c r="H9" s="91" t="s">
        <v>227</v>
      </c>
      <c r="I9" s="91" t="s">
        <v>228</v>
      </c>
    </row>
    <row r="10" spans="1:11" s="3" customFormat="1">
      <c r="A10" s="75" t="s">
        <v>304</v>
      </c>
      <c r="B10" s="76"/>
      <c r="C10" s="76"/>
      <c r="D10" s="44"/>
      <c r="E10" s="44"/>
      <c r="F10" s="44"/>
      <c r="G10" s="44"/>
      <c r="H10" s="44"/>
      <c r="I10" s="44"/>
    </row>
    <row r="11" spans="1:11" s="3" customFormat="1" ht="25.5" hidden="1" outlineLevel="1">
      <c r="A11" s="90" t="s">
        <v>166</v>
      </c>
      <c r="B11" s="37" t="s">
        <v>291</v>
      </c>
      <c r="C11" s="36"/>
      <c r="D11" s="44"/>
      <c r="E11" s="44"/>
      <c r="F11" s="44"/>
      <c r="G11" s="44"/>
      <c r="H11" s="44"/>
      <c r="I11" s="44"/>
    </row>
    <row r="12" spans="1:11" s="3" customFormat="1" ht="140.25" hidden="1" outlineLevel="1">
      <c r="A12" s="90"/>
      <c r="B12" s="37" t="s">
        <v>292</v>
      </c>
      <c r="C12" s="90" t="s">
        <v>293</v>
      </c>
      <c r="D12" s="44"/>
      <c r="E12" s="44"/>
      <c r="F12" s="44"/>
      <c r="G12" s="44"/>
      <c r="H12" s="44"/>
      <c r="I12" s="44"/>
    </row>
    <row r="13" spans="1:11" s="3" customFormat="1" ht="153" hidden="1" outlineLevel="1">
      <c r="A13" s="90"/>
      <c r="B13" s="37" t="s">
        <v>294</v>
      </c>
      <c r="C13" s="36" t="s">
        <v>295</v>
      </c>
      <c r="D13" s="44"/>
      <c r="E13" s="44"/>
      <c r="F13" s="44"/>
      <c r="G13" s="44"/>
      <c r="H13" s="44"/>
      <c r="I13" s="44"/>
    </row>
    <row r="14" spans="1:11" s="3" customFormat="1" hidden="1" outlineLevel="1">
      <c r="A14" s="90" t="s">
        <v>168</v>
      </c>
      <c r="B14" s="37" t="s">
        <v>296</v>
      </c>
      <c r="C14" s="36"/>
      <c r="D14" s="44"/>
      <c r="E14" s="44"/>
      <c r="F14" s="44"/>
      <c r="G14" s="44"/>
      <c r="H14" s="44"/>
      <c r="I14" s="44"/>
    </row>
    <row r="15" spans="1:11" s="3" customFormat="1" hidden="1" outlineLevel="1">
      <c r="A15" s="90"/>
      <c r="B15" s="37" t="s">
        <v>297</v>
      </c>
      <c r="C15" s="36"/>
      <c r="D15" s="44"/>
      <c r="E15" s="44"/>
      <c r="F15" s="44"/>
      <c r="G15" s="44"/>
      <c r="H15" s="44"/>
      <c r="I15" s="44"/>
    </row>
    <row r="16" spans="1:11" s="3" customFormat="1" ht="25.5" hidden="1" outlineLevel="1">
      <c r="A16" s="90"/>
      <c r="B16" s="37" t="s">
        <v>298</v>
      </c>
      <c r="C16" s="90" t="s">
        <v>293</v>
      </c>
      <c r="D16" s="44"/>
      <c r="E16" s="44"/>
      <c r="F16" s="44"/>
      <c r="G16" s="44"/>
      <c r="H16" s="44"/>
      <c r="I16" s="44"/>
    </row>
    <row r="17" spans="1:11" s="3" customFormat="1" ht="25.5" hidden="1" outlineLevel="1">
      <c r="A17" s="90"/>
      <c r="B17" s="37" t="s">
        <v>299</v>
      </c>
      <c r="C17" s="36" t="s">
        <v>295</v>
      </c>
      <c r="D17" s="44"/>
      <c r="E17" s="44"/>
      <c r="F17" s="44"/>
      <c r="G17" s="44"/>
      <c r="H17" s="44"/>
      <c r="I17" s="44"/>
    </row>
    <row r="18" spans="1:11" s="3" customFormat="1" hidden="1" outlineLevel="1">
      <c r="A18" s="90"/>
      <c r="B18" s="37" t="s">
        <v>300</v>
      </c>
      <c r="C18" s="36" t="s">
        <v>295</v>
      </c>
      <c r="D18" s="44"/>
      <c r="E18" s="44"/>
      <c r="F18" s="44"/>
      <c r="G18" s="44"/>
      <c r="H18" s="44"/>
      <c r="I18" s="44"/>
    </row>
    <row r="19" spans="1:11" s="3" customFormat="1" collapsed="1">
      <c r="A19" s="74" t="s">
        <v>312</v>
      </c>
      <c r="B19" s="37"/>
      <c r="C19" s="36" t="s">
        <v>295</v>
      </c>
      <c r="D19" s="44"/>
      <c r="E19" s="44"/>
      <c r="F19" s="44"/>
      <c r="G19" s="44"/>
      <c r="H19" s="44"/>
      <c r="I19" s="44"/>
    </row>
    <row r="20" spans="1:11" s="3" customFormat="1">
      <c r="A20" s="74" t="s">
        <v>311</v>
      </c>
      <c r="B20" s="37"/>
      <c r="C20" s="36"/>
      <c r="D20" s="44"/>
      <c r="E20" s="44"/>
      <c r="F20" s="44"/>
      <c r="G20" s="44"/>
      <c r="H20" s="44"/>
      <c r="I20" s="44"/>
    </row>
    <row r="21" spans="1:11" s="3" customFormat="1" ht="25.5" hidden="1" outlineLevel="1">
      <c r="A21" s="90" t="s">
        <v>179</v>
      </c>
      <c r="B21" s="37" t="s">
        <v>301</v>
      </c>
      <c r="C21" s="36" t="s">
        <v>295</v>
      </c>
      <c r="D21" s="44"/>
      <c r="E21" s="44"/>
      <c r="F21" s="44"/>
      <c r="G21" s="44"/>
      <c r="H21" s="44"/>
      <c r="I21" s="44"/>
    </row>
    <row r="22" spans="1:11" s="3" customFormat="1" ht="51" hidden="1" outlineLevel="1">
      <c r="A22" s="90" t="s">
        <v>181</v>
      </c>
      <c r="B22" s="37" t="s">
        <v>302</v>
      </c>
      <c r="C22" s="36" t="s">
        <v>295</v>
      </c>
      <c r="D22" s="44"/>
      <c r="E22" s="44"/>
      <c r="F22" s="44"/>
      <c r="G22" s="44"/>
      <c r="H22" s="44"/>
      <c r="I22" s="44"/>
    </row>
    <row r="23" spans="1:11" s="3" customFormat="1" ht="25.5" hidden="1" outlineLevel="1">
      <c r="A23" s="90" t="s">
        <v>184</v>
      </c>
      <c r="B23" s="37" t="s">
        <v>303</v>
      </c>
      <c r="C23" s="36" t="s">
        <v>295</v>
      </c>
      <c r="D23" s="44"/>
      <c r="E23" s="44"/>
      <c r="F23" s="44"/>
      <c r="G23" s="44"/>
      <c r="H23" s="44"/>
      <c r="I23" s="44"/>
    </row>
    <row r="24" spans="1:11" s="3" customFormat="1" hidden="1" outlineLevel="1">
      <c r="A24" s="90"/>
      <c r="B24" s="37" t="s">
        <v>256</v>
      </c>
      <c r="C24" s="36" t="s">
        <v>295</v>
      </c>
      <c r="D24" s="44"/>
      <c r="E24" s="44"/>
      <c r="F24" s="44"/>
      <c r="G24" s="44"/>
      <c r="H24" s="44"/>
      <c r="I24" s="44"/>
    </row>
    <row r="25" spans="1:11" s="3" customFormat="1" hidden="1" outlineLevel="1">
      <c r="A25" s="90"/>
      <c r="B25" s="37" t="s">
        <v>257</v>
      </c>
      <c r="C25" s="36" t="s">
        <v>295</v>
      </c>
      <c r="D25" s="44"/>
      <c r="E25" s="44"/>
      <c r="F25" s="44"/>
      <c r="G25" s="44"/>
      <c r="H25" s="44"/>
      <c r="I25" s="44"/>
    </row>
    <row r="26" spans="1:11" s="3" customFormat="1" hidden="1" outlineLevel="1">
      <c r="A26" s="90"/>
      <c r="B26" s="37" t="s">
        <v>258</v>
      </c>
      <c r="C26" s="36" t="s">
        <v>295</v>
      </c>
      <c r="D26" s="44"/>
      <c r="E26" s="44"/>
      <c r="F26" s="44"/>
      <c r="G26" s="44"/>
      <c r="H26" s="44"/>
      <c r="I26" s="44"/>
    </row>
    <row r="27" spans="1:11" ht="12.75" customHeight="1" collapsed="1">
      <c r="A27" s="78" t="s">
        <v>305</v>
      </c>
      <c r="B27" s="77"/>
      <c r="C27" s="79"/>
      <c r="D27" s="44"/>
      <c r="E27" s="44"/>
      <c r="F27" s="44"/>
      <c r="G27" s="44"/>
      <c r="H27" s="44"/>
      <c r="I27" s="44"/>
    </row>
    <row r="28" spans="1:11" ht="25.5">
      <c r="A28" s="90" t="s">
        <v>132</v>
      </c>
      <c r="B28" s="37" t="s">
        <v>133</v>
      </c>
      <c r="C28" s="90" t="s">
        <v>308</v>
      </c>
      <c r="D28" s="44"/>
      <c r="E28" s="44"/>
      <c r="F28" s="44"/>
      <c r="G28" s="44"/>
      <c r="H28" s="127">
        <f>'[12]0.1'!$L$20</f>
        <v>904.96229230287747</v>
      </c>
      <c r="I28" s="128"/>
      <c r="K28" s="84" t="b">
        <f>ROUND([37]Свод!$D$6,1)=ROUND(H28,1)</f>
        <v>1</v>
      </c>
    </row>
    <row r="29" spans="1:11" ht="12.75" customHeight="1">
      <c r="A29" s="90"/>
      <c r="B29" s="45" t="s">
        <v>145</v>
      </c>
      <c r="C29" s="90" t="s">
        <v>308</v>
      </c>
      <c r="D29" s="44"/>
      <c r="E29" s="44"/>
      <c r="F29" s="44"/>
      <c r="G29" s="44"/>
      <c r="H29" s="127">
        <f>'[12]2'!$G$170</f>
        <v>903.20060430287742</v>
      </c>
      <c r="I29" s="128"/>
    </row>
    <row r="30" spans="1:11" ht="25.5">
      <c r="A30" s="90" t="s">
        <v>134</v>
      </c>
      <c r="B30" s="37" t="s">
        <v>135</v>
      </c>
      <c r="C30" s="90" t="s">
        <v>309</v>
      </c>
      <c r="D30" s="44"/>
      <c r="E30" s="44"/>
      <c r="F30" s="44"/>
      <c r="G30" s="44"/>
      <c r="H30" s="127" t="s">
        <v>330</v>
      </c>
      <c r="I30" s="128"/>
      <c r="K30" s="84"/>
    </row>
    <row r="31" spans="1:11" ht="27.75" customHeight="1">
      <c r="A31" s="90" t="s">
        <v>136</v>
      </c>
      <c r="B31" s="37" t="s">
        <v>148</v>
      </c>
      <c r="C31" s="36" t="s">
        <v>306</v>
      </c>
      <c r="D31" s="44"/>
      <c r="E31" s="44"/>
      <c r="F31" s="44"/>
      <c r="G31" s="44"/>
      <c r="H31" s="44"/>
      <c r="I31" s="44"/>
    </row>
    <row r="32" spans="1:11" ht="26.25" customHeight="1">
      <c r="A32" s="90" t="s">
        <v>137</v>
      </c>
      <c r="B32" s="46" t="s">
        <v>36</v>
      </c>
      <c r="C32" s="36" t="s">
        <v>306</v>
      </c>
      <c r="D32" s="44"/>
      <c r="E32" s="44"/>
      <c r="F32" s="44"/>
      <c r="G32" s="44"/>
      <c r="H32" s="129">
        <f>'ЧТЭЦ-1 НМ_П5'!H32</f>
        <v>1229.2776673397886</v>
      </c>
      <c r="I32" s="130">
        <f>'ЧТЭЦ-1 НМ_П5'!I32</f>
        <v>0</v>
      </c>
    </row>
    <row r="33" spans="1:9" ht="12.75" customHeight="1">
      <c r="A33" s="90" t="s">
        <v>138</v>
      </c>
      <c r="B33" s="46" t="s">
        <v>37</v>
      </c>
      <c r="C33" s="36" t="s">
        <v>306</v>
      </c>
      <c r="D33" s="44"/>
      <c r="E33" s="44"/>
      <c r="F33" s="44"/>
      <c r="G33" s="44"/>
      <c r="H33" s="44"/>
      <c r="I33" s="44"/>
    </row>
    <row r="34" spans="1:9" ht="12.75" customHeight="1">
      <c r="A34" s="90"/>
      <c r="B34" s="38" t="s">
        <v>38</v>
      </c>
      <c r="C34" s="36" t="s">
        <v>306</v>
      </c>
      <c r="D34" s="44"/>
      <c r="E34" s="44"/>
      <c r="F34" s="44"/>
      <c r="G34" s="44"/>
      <c r="H34" s="44"/>
      <c r="I34" s="44"/>
    </row>
    <row r="35" spans="1:9" ht="12.75" customHeight="1">
      <c r="A35" s="90"/>
      <c r="B35" s="38" t="s">
        <v>39</v>
      </c>
      <c r="C35" s="36" t="s">
        <v>306</v>
      </c>
      <c r="D35" s="44"/>
      <c r="E35" s="44"/>
      <c r="F35" s="44"/>
      <c r="G35" s="44"/>
      <c r="H35" s="44"/>
      <c r="I35" s="44"/>
    </row>
    <row r="36" spans="1:9" ht="12.75" customHeight="1">
      <c r="A36" s="90"/>
      <c r="B36" s="38" t="s">
        <v>40</v>
      </c>
      <c r="C36" s="36" t="s">
        <v>306</v>
      </c>
      <c r="D36" s="44"/>
      <c r="E36" s="44"/>
      <c r="F36" s="44"/>
      <c r="G36" s="44"/>
      <c r="H36" s="44"/>
      <c r="I36" s="44"/>
    </row>
    <row r="37" spans="1:9" ht="12.75" customHeight="1">
      <c r="A37" s="90"/>
      <c r="B37" s="38" t="s">
        <v>41</v>
      </c>
      <c r="C37" s="36" t="s">
        <v>306</v>
      </c>
      <c r="D37" s="44"/>
      <c r="E37" s="44"/>
      <c r="F37" s="44"/>
      <c r="G37" s="44"/>
      <c r="H37" s="44"/>
      <c r="I37" s="44"/>
    </row>
    <row r="38" spans="1:9" ht="12.75" customHeight="1">
      <c r="A38" s="90" t="s">
        <v>139</v>
      </c>
      <c r="B38" s="46" t="s">
        <v>42</v>
      </c>
      <c r="C38" s="36" t="s">
        <v>306</v>
      </c>
      <c r="D38" s="44"/>
      <c r="E38" s="44"/>
      <c r="F38" s="44"/>
      <c r="G38" s="44"/>
      <c r="H38" s="44"/>
      <c r="I38" s="44"/>
    </row>
    <row r="39" spans="1:9" ht="12.75" customHeight="1">
      <c r="A39" s="90" t="s">
        <v>140</v>
      </c>
      <c r="B39" s="37" t="s">
        <v>43</v>
      </c>
      <c r="C39" s="36" t="s">
        <v>26</v>
      </c>
      <c r="D39" s="44"/>
      <c r="E39" s="44"/>
      <c r="F39" s="44"/>
      <c r="G39" s="44"/>
      <c r="H39" s="44"/>
      <c r="I39" s="44"/>
    </row>
    <row r="40" spans="1:9" ht="25.5" customHeight="1">
      <c r="A40" s="90" t="s">
        <v>141</v>
      </c>
      <c r="B40" s="38" t="s">
        <v>44</v>
      </c>
      <c r="C40" s="90" t="s">
        <v>307</v>
      </c>
      <c r="D40" s="44"/>
      <c r="E40" s="44"/>
      <c r="F40" s="44"/>
      <c r="G40" s="44"/>
      <c r="H40" s="44"/>
      <c r="I40" s="44"/>
    </row>
    <row r="41" spans="1:9" ht="12.75" customHeight="1">
      <c r="A41" s="90" t="s">
        <v>142</v>
      </c>
      <c r="B41" s="46" t="s">
        <v>45</v>
      </c>
      <c r="C41" s="36" t="s">
        <v>306</v>
      </c>
      <c r="D41" s="44"/>
      <c r="E41" s="44"/>
      <c r="F41" s="44"/>
      <c r="G41" s="44"/>
      <c r="H41" s="44"/>
      <c r="I41" s="44"/>
    </row>
    <row r="42" spans="1:9" ht="25.5">
      <c r="A42" s="90" t="s">
        <v>143</v>
      </c>
      <c r="B42" s="37" t="s">
        <v>46</v>
      </c>
      <c r="C42" s="90" t="s">
        <v>310</v>
      </c>
      <c r="D42" s="44"/>
      <c r="E42" s="44"/>
      <c r="F42" s="44"/>
      <c r="G42" s="44"/>
      <c r="H42" s="44"/>
      <c r="I42" s="44"/>
    </row>
    <row r="43" spans="1:9" ht="25.5">
      <c r="A43" s="90"/>
      <c r="B43" s="38" t="s">
        <v>47</v>
      </c>
      <c r="C43" s="90" t="s">
        <v>310</v>
      </c>
      <c r="D43" s="80"/>
      <c r="E43" s="44"/>
      <c r="F43" s="44"/>
      <c r="G43" s="44"/>
      <c r="H43" s="44"/>
      <c r="I43" s="44"/>
    </row>
    <row r="44" spans="1:9" ht="25.5">
      <c r="A44" s="90"/>
      <c r="B44" s="38" t="s">
        <v>48</v>
      </c>
      <c r="C44" s="90" t="s">
        <v>310</v>
      </c>
      <c r="D44" s="44"/>
      <c r="E44" s="44"/>
      <c r="F44" s="44"/>
      <c r="G44" s="44"/>
      <c r="H44" s="44"/>
      <c r="I44" s="44"/>
    </row>
    <row r="45" spans="1:9">
      <c r="A45" s="8"/>
      <c r="B45" s="33"/>
      <c r="C45" s="32"/>
      <c r="D45" s="33"/>
      <c r="E45" s="33"/>
      <c r="F45" s="33"/>
      <c r="G45" s="33"/>
      <c r="H45" s="33"/>
      <c r="I45" s="33"/>
    </row>
    <row r="46" spans="1:9">
      <c r="A46" s="122" t="s">
        <v>144</v>
      </c>
      <c r="B46" s="122"/>
      <c r="C46" s="122"/>
      <c r="D46" s="122"/>
      <c r="E46" s="122"/>
      <c r="F46" s="122"/>
      <c r="G46" s="122"/>
      <c r="H46" s="122"/>
      <c r="I46" s="122"/>
    </row>
    <row r="47" spans="1:9">
      <c r="A47" s="122" t="s">
        <v>146</v>
      </c>
      <c r="B47" s="122"/>
      <c r="C47" s="122"/>
      <c r="D47" s="122"/>
      <c r="E47" s="122"/>
      <c r="F47" s="122"/>
      <c r="G47" s="122"/>
      <c r="H47" s="122"/>
      <c r="I47" s="122"/>
    </row>
    <row r="48" spans="1:9">
      <c r="A48" s="122" t="s">
        <v>151</v>
      </c>
      <c r="B48" s="122"/>
      <c r="C48" s="122"/>
      <c r="D48" s="122"/>
      <c r="E48" s="122"/>
      <c r="F48" s="122"/>
      <c r="G48" s="122"/>
      <c r="H48" s="122"/>
      <c r="I48" s="122"/>
    </row>
    <row r="49" spans="1:9">
      <c r="A49" s="122" t="s">
        <v>152</v>
      </c>
      <c r="B49" s="122"/>
      <c r="C49" s="122"/>
      <c r="D49" s="122"/>
      <c r="E49" s="122"/>
      <c r="F49" s="122"/>
      <c r="G49" s="122"/>
      <c r="H49" s="122"/>
      <c r="I49" s="122"/>
    </row>
  </sheetData>
  <mergeCells count="17">
    <mergeCell ref="H2:I2"/>
    <mergeCell ref="A4:I4"/>
    <mergeCell ref="A5:I5"/>
    <mergeCell ref="A7:A9"/>
    <mergeCell ref="B7:B9"/>
    <mergeCell ref="C7:C9"/>
    <mergeCell ref="D7:E7"/>
    <mergeCell ref="F7:G7"/>
    <mergeCell ref="H7:I7"/>
    <mergeCell ref="A48:I48"/>
    <mergeCell ref="A49:I49"/>
    <mergeCell ref="H28:I28"/>
    <mergeCell ref="H29:I29"/>
    <mergeCell ref="H30:I30"/>
    <mergeCell ref="H32:I32"/>
    <mergeCell ref="A46:I46"/>
    <mergeCell ref="A47:I47"/>
  </mergeCells>
  <conditionalFormatting sqref="K28">
    <cfRule type="containsText" dxfId="49" priority="3" operator="containsText" text="ложь">
      <formula>NOT(ISERROR(SEARCH("ложь",K28)))</formula>
    </cfRule>
    <cfRule type="containsText" dxfId="48" priority="4" operator="containsText" text="истина">
      <formula>NOT(ISERROR(SEARCH("истина",K28)))</formula>
    </cfRule>
  </conditionalFormatting>
  <conditionalFormatting sqref="K30">
    <cfRule type="containsText" dxfId="47" priority="1" operator="containsText" text="ложь">
      <formula>NOT(ISERROR(SEARCH("ложь",K30)))</formula>
    </cfRule>
    <cfRule type="containsText" dxfId="4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33</vt:i4>
      </vt:variant>
      <vt:variant>
        <vt:lpstr>Именованные диапазоны</vt:lpstr>
      </vt:variant>
      <vt:variant>
        <vt:i4>30</vt:i4>
      </vt:variant>
    </vt:vector>
  </HeadingPairs>
  <TitlesOfParts>
    <vt:vector size="63" baseType="lpstr">
      <vt:lpstr>Титульный</vt:lpstr>
      <vt:lpstr>Свод</vt:lpstr>
      <vt:lpstr>Информация об организации</vt:lpstr>
      <vt:lpstr>ЧТЭЦ-1 ДМ_П4</vt:lpstr>
      <vt:lpstr>ЧТЭЦ-1 ДМ_П5</vt:lpstr>
      <vt:lpstr>ЧТЭЦ-1 НМ_П4</vt:lpstr>
      <vt:lpstr>ЧТЭЦ-1 НМ_П5</vt:lpstr>
      <vt:lpstr>ЧТЭЦ-1 ТГ-12_П4</vt:lpstr>
      <vt:lpstr>ЧТЭЦ-1 ТГ-12_П5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'ЧТЭЦ-1 ТГ-12_П4'!Область_печати</vt:lpstr>
      <vt:lpstr>'ЧТЭЦ-1 ТГ-12_П5'!Область_печати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Skiba Vitaliya</cp:lastModifiedBy>
  <cp:lastPrinted>2015-08-31T09:46:36Z</cp:lastPrinted>
  <dcterms:created xsi:type="dcterms:W3CDTF">2013-08-21T10:15:04Z</dcterms:created>
  <dcterms:modified xsi:type="dcterms:W3CDTF">2023-05-17T14:04:48Z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