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3\РД\"/>
    </mc:Choice>
  </mc:AlternateContent>
  <bookViews>
    <workbookView xWindow="25080" yWindow="-120" windowWidth="25440" windowHeight="15990" tabRatio="942"/>
  </bookViews>
  <sheets>
    <sheet name="Титульный" sheetId="58" r:id="rId1"/>
    <sheet name="Свод" sheetId="4" r:id="rId2"/>
    <sheet name="Информация об организации" sheetId="3" r:id="rId3"/>
    <sheet name="ЧТЭЦ-1 ДМ_П4" sheetId="71" r:id="rId4"/>
    <sheet name="ЧТЭЦ-1 ДМ_П5" sheetId="72" r:id="rId5"/>
    <sheet name="ЧТЭЦ-1 НМ_П4" sheetId="79" r:id="rId6"/>
    <sheet name="ЧТЭЦ-1 НМ_П5" sheetId="80" r:id="rId7"/>
    <sheet name="ЧТЭЦ-2_П4" sheetId="73" r:id="rId8"/>
    <sheet name="ЧТЭЦ-2_П5" sheetId="74" r:id="rId9"/>
    <sheet name="ЧТЭЦ-3 ДМ_П4" sheetId="77" r:id="rId10"/>
    <sheet name="ЧТЭЦ-3 ДМ_П5" sheetId="78" r:id="rId11"/>
    <sheet name="ЧТЭЦ-3 НМ_П4" sheetId="81" r:id="rId12"/>
    <sheet name="ЧТЭЦ-3 НМ_П5" sheetId="82" r:id="rId13"/>
    <sheet name="ЧТЭЦ-4 Б1_П4" sheetId="87" r:id="rId14"/>
    <sheet name="ЧТЭЦ-4 Б1_П5" sheetId="88" r:id="rId15"/>
    <sheet name="ЧТЭЦ-4 Б2_П4" sheetId="89" r:id="rId16"/>
    <sheet name="ЧТЭЦ-4 Б2_П5" sheetId="90" r:id="rId17"/>
    <sheet name="ЧТЭЦ-4 Б3_П4" sheetId="91" r:id="rId18"/>
    <sheet name="ЧТЭЦ-4 Б3_П5" sheetId="92" r:id="rId19"/>
    <sheet name="ТТЭЦ-1 ДМ_П4" sheetId="61" r:id="rId20"/>
    <sheet name="ТТЭЦ-1 ДМ_П5" sheetId="62" r:id="rId21"/>
    <sheet name="ТТЭЦ-1 НМ_П4" sheetId="63" r:id="rId22"/>
    <sheet name="ТТЭЦ-1 НМ_П5" sheetId="64" r:id="rId23"/>
    <sheet name="ТТЭЦ-2_П4" sheetId="59" r:id="rId24"/>
    <sheet name="ТТЭЦ-2_П5" sheetId="60" r:id="rId25"/>
    <sheet name="НГРЭС Б1_П4" sheetId="65" r:id="rId26"/>
    <sheet name="НГРЭС Б1_П5" sheetId="66" r:id="rId27"/>
    <sheet name="НГРЭС Б2_П4" sheetId="67" r:id="rId28"/>
    <sheet name="НГРЭС Б2_П5" sheetId="68" r:id="rId29"/>
    <sheet name="НГРЭС Б3_П4" sheetId="69" r:id="rId30"/>
    <sheet name="НГРЭС Б3_П5" sheetId="70"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25">'НГРЭС Б1_П4'!$A$1:$F$197</definedName>
    <definedName name="_xlnm.Print_Area" localSheetId="26">'НГРЭС Б1_П5'!$A$1:$I$49</definedName>
    <definedName name="_xlnm.Print_Area" localSheetId="27">'НГРЭС Б2_П4'!$A$1:$F$197</definedName>
    <definedName name="_xlnm.Print_Area" localSheetId="28">'НГРЭС Б2_П5'!$A$1:$I$49</definedName>
    <definedName name="_xlnm.Print_Area" localSheetId="29">'НГРЭС Б3_П4'!$A$1:$F$197</definedName>
    <definedName name="_xlnm.Print_Area" localSheetId="30">'НГРЭС Б3_П5'!$A$1:$I$49</definedName>
    <definedName name="_xlnm.Print_Area" localSheetId="19">'ТТЭЦ-1 ДМ_П4'!$A$1:$F$197</definedName>
    <definedName name="_xlnm.Print_Area" localSheetId="20">'ТТЭЦ-1 ДМ_П5'!$A$1:$I$49</definedName>
    <definedName name="_xlnm.Print_Area" localSheetId="21">'ТТЭЦ-1 НМ_П4'!$A$1:$F$197</definedName>
    <definedName name="_xlnm.Print_Area" localSheetId="22">'ТТЭЦ-1 НМ_П5'!$A$1:$I$49</definedName>
    <definedName name="_xlnm.Print_Area" localSheetId="23">'ТТЭЦ-2_П4'!$A$1:$F$197</definedName>
    <definedName name="_xlnm.Print_Area" localSheetId="24">'ТТЭЦ-2_П5'!$A$1:$I$49</definedName>
    <definedName name="_xlnm.Print_Area" localSheetId="3">'ЧТЭЦ-1 ДМ_П4'!$A$1:$F$197</definedName>
    <definedName name="_xlnm.Print_Area" localSheetId="4">'ЧТЭЦ-1 ДМ_П5'!$A$1:$I$49</definedName>
    <definedName name="_xlnm.Print_Area" localSheetId="5">'ЧТЭЦ-1 НМ_П4'!$A$1:$F$197</definedName>
    <definedName name="_xlnm.Print_Area" localSheetId="6">'ЧТЭЦ-1 НМ_П5'!$A$1:$I$49</definedName>
    <definedName name="_xlnm.Print_Area" localSheetId="7">'ЧТЭЦ-2_П4'!$A$1:$F$197</definedName>
    <definedName name="_xlnm.Print_Area" localSheetId="8">'ЧТЭЦ-2_П5'!$A$1:$I$49</definedName>
    <definedName name="_xlnm.Print_Area" localSheetId="9">'ЧТЭЦ-3 ДМ_П4'!$A$1:$F$197</definedName>
    <definedName name="_xlnm.Print_Area" localSheetId="10">'ЧТЭЦ-3 ДМ_П5'!$A$1:$I$49</definedName>
    <definedName name="_xlnm.Print_Area" localSheetId="11">'ЧТЭЦ-3 НМ_П4'!$A$1:$F$197</definedName>
    <definedName name="_xlnm.Print_Area" localSheetId="12">'ЧТЭЦ-3 НМ_П5'!$A$1:$I$49</definedName>
    <definedName name="_xlnm.Print_Area" localSheetId="13">'ЧТЭЦ-4 Б1_П4'!$A$1:$F$197</definedName>
    <definedName name="_xlnm.Print_Area" localSheetId="14">'ЧТЭЦ-4 Б1_П5'!$A$1:$I$49</definedName>
    <definedName name="_xlnm.Print_Area" localSheetId="15">'ЧТЭЦ-4 Б2_П4'!$A$1:$F$197</definedName>
    <definedName name="_xlnm.Print_Area" localSheetId="16">'ЧТЭЦ-4 Б2_П5'!$A$1:$I$49</definedName>
    <definedName name="_xlnm.Print_Area" localSheetId="17">'ЧТЭЦ-4 Б3_П4'!$A$1:$F$197</definedName>
    <definedName name="_xlnm.Print_Area" localSheetId="18">'ЧТЭЦ-4 Б3_П5'!$A$1:$I$49</definedName>
    <definedName name="р">P5_SCOPE_PER_PRT,P6_SCOPE_PER_PRT,P7_SCOPE_PER_PRT,P8_SCOPE_PER_PRT</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4" i="77" l="1"/>
  <c r="D184" i="81"/>
  <c r="D184" i="87"/>
  <c r="D184" i="89"/>
  <c r="D184" i="91"/>
  <c r="D184" i="73"/>
  <c r="D184" i="79"/>
  <c r="D184" i="63" l="1"/>
  <c r="D184" i="59"/>
  <c r="D183" i="77"/>
  <c r="D182" i="77"/>
  <c r="D183" i="81"/>
  <c r="D182" i="81"/>
  <c r="D183" i="87"/>
  <c r="D182" i="87"/>
  <c r="D183" i="89"/>
  <c r="D182" i="89"/>
  <c r="D183" i="91"/>
  <c r="D182" i="91"/>
  <c r="D183" i="61"/>
  <c r="D182" i="61"/>
  <c r="D183" i="63"/>
  <c r="D182" i="63"/>
  <c r="D183" i="59"/>
  <c r="D182" i="59"/>
  <c r="D183" i="65"/>
  <c r="D182" i="65"/>
  <c r="D183" i="67"/>
  <c r="D182" i="67"/>
  <c r="D183" i="69"/>
  <c r="D182" i="69"/>
  <c r="D183" i="73"/>
  <c r="D182" i="73"/>
  <c r="D183" i="79"/>
  <c r="D182" i="79"/>
  <c r="D183" i="71"/>
  <c r="G28" i="72"/>
  <c r="G30" i="72"/>
  <c r="F30" i="72"/>
  <c r="K28" i="70" l="1"/>
  <c r="K28" i="68"/>
  <c r="K30" i="66"/>
  <c r="K28" i="66"/>
  <c r="K30" i="60"/>
  <c r="K28" i="60"/>
  <c r="K30" i="62"/>
  <c r="K28" i="62"/>
  <c r="K30" i="92"/>
  <c r="K28" i="92"/>
  <c r="K28" i="90"/>
  <c r="K28" i="88"/>
  <c r="K30" i="78"/>
  <c r="K28" i="78"/>
  <c r="K30" i="74"/>
  <c r="K28" i="74"/>
  <c r="K30" i="80"/>
  <c r="K28" i="80"/>
  <c r="K30" i="72"/>
  <c r="K28" i="72"/>
  <c r="F43" i="60" l="1"/>
  <c r="G43" i="60"/>
  <c r="E43" i="60"/>
  <c r="D43" i="60"/>
  <c r="E43" i="62"/>
  <c r="F43" i="62"/>
  <c r="G43" i="62"/>
  <c r="D43" i="62"/>
  <c r="E43" i="72"/>
  <c r="F43" i="72"/>
  <c r="G43" i="72"/>
  <c r="D43" i="72"/>
  <c r="E32" i="72"/>
  <c r="F32" i="72"/>
  <c r="G32" i="72"/>
  <c r="D32" i="72"/>
  <c r="E32" i="62"/>
  <c r="F32" i="62"/>
  <c r="G32" i="62"/>
  <c r="D32" i="62"/>
  <c r="D30" i="60" l="1"/>
  <c r="E30" i="60"/>
  <c r="G30" i="60"/>
  <c r="F30" i="60"/>
  <c r="G30" i="64"/>
  <c r="F30" i="64"/>
  <c r="G30" i="62"/>
  <c r="F30" i="62"/>
  <c r="E30" i="62"/>
  <c r="D30" i="62"/>
  <c r="G30" i="92"/>
  <c r="F30" i="92"/>
  <c r="E30" i="92"/>
  <c r="D30" i="92"/>
  <c r="G30" i="82"/>
  <c r="F30" i="82"/>
  <c r="G30" i="78"/>
  <c r="F30" i="78"/>
  <c r="D30" i="78"/>
  <c r="E30" i="78"/>
  <c r="G30" i="74"/>
  <c r="F30" i="74"/>
  <c r="E30" i="74"/>
  <c r="D30" i="74"/>
  <c r="G30" i="80"/>
  <c r="F30" i="80"/>
  <c r="E30" i="80"/>
  <c r="D30" i="80"/>
  <c r="F30" i="66"/>
  <c r="G30" i="66"/>
  <c r="G28" i="66"/>
  <c r="F28" i="66"/>
  <c r="G28" i="68"/>
  <c r="F28" i="68"/>
  <c r="G28" i="70"/>
  <c r="F28" i="70"/>
  <c r="E28" i="70"/>
  <c r="D28" i="70"/>
  <c r="E28" i="68"/>
  <c r="D28" i="68"/>
  <c r="E28" i="66"/>
  <c r="D28" i="66"/>
  <c r="E28" i="60"/>
  <c r="D28" i="60"/>
  <c r="G28" i="60"/>
  <c r="F28" i="60"/>
  <c r="G28" i="64"/>
  <c r="F28" i="64"/>
  <c r="E28" i="64"/>
  <c r="D28" i="64"/>
  <c r="E28" i="62"/>
  <c r="D28" i="62"/>
  <c r="G28" i="62"/>
  <c r="F28" i="62"/>
  <c r="G28" i="92"/>
  <c r="F28" i="92"/>
  <c r="E28" i="92"/>
  <c r="D28" i="92"/>
  <c r="E28" i="90"/>
  <c r="D28" i="90"/>
  <c r="G28" i="90"/>
  <c r="F28" i="90"/>
  <c r="G28" i="88"/>
  <c r="F28" i="88"/>
  <c r="E28" i="88"/>
  <c r="D28" i="88"/>
  <c r="E28" i="82"/>
  <c r="D28" i="82"/>
  <c r="G28" i="82"/>
  <c r="F28" i="82"/>
  <c r="G28" i="78"/>
  <c r="F28" i="78"/>
  <c r="E28" i="78"/>
  <c r="D28" i="78"/>
  <c r="E28" i="74"/>
  <c r="D28" i="74"/>
  <c r="G28" i="74"/>
  <c r="F28" i="74"/>
  <c r="G28" i="80"/>
  <c r="F28" i="80"/>
  <c r="E28" i="80"/>
  <c r="D28" i="80"/>
  <c r="F28" i="72"/>
  <c r="E28" i="72"/>
  <c r="D28" i="72"/>
  <c r="H30" i="66" l="1"/>
  <c r="H32" i="72" l="1"/>
  <c r="H43" i="60"/>
  <c r="H43" i="62"/>
  <c r="H32" i="62"/>
  <c r="H43" i="72"/>
  <c r="E29" i="70" l="1"/>
  <c r="D29" i="70"/>
  <c r="D155" i="69"/>
  <c r="D154" i="69"/>
  <c r="D153" i="69"/>
  <c r="D152" i="69"/>
  <c r="D150" i="69"/>
  <c r="D144" i="69"/>
  <c r="D143" i="69"/>
  <c r="D142" i="69"/>
  <c r="D141" i="69"/>
  <c r="E29" i="68"/>
  <c r="D29" i="68"/>
  <c r="D155" i="67"/>
  <c r="D154" i="67"/>
  <c r="D153" i="67"/>
  <c r="D152" i="67"/>
  <c r="D150" i="67"/>
  <c r="D144" i="67"/>
  <c r="D143" i="67"/>
  <c r="D142" i="67"/>
  <c r="D141" i="67"/>
  <c r="E29" i="66"/>
  <c r="D29" i="66"/>
  <c r="D155" i="65"/>
  <c r="D154" i="65"/>
  <c r="D153" i="65"/>
  <c r="D152" i="65"/>
  <c r="D150" i="65"/>
  <c r="D144" i="65"/>
  <c r="D143" i="65"/>
  <c r="D142" i="65"/>
  <c r="D141" i="65"/>
  <c r="E29" i="60"/>
  <c r="D29" i="60"/>
  <c r="D155" i="59"/>
  <c r="D154" i="59"/>
  <c r="D153" i="59"/>
  <c r="D152" i="59"/>
  <c r="D150" i="59"/>
  <c r="D144" i="59"/>
  <c r="D143" i="59"/>
  <c r="D142" i="59"/>
  <c r="D141" i="59"/>
  <c r="E29" i="64"/>
  <c r="D29" i="64"/>
  <c r="D155" i="63"/>
  <c r="D154" i="63"/>
  <c r="D153" i="63"/>
  <c r="D152" i="63"/>
  <c r="D150" i="63"/>
  <c r="D144" i="63"/>
  <c r="D143" i="63"/>
  <c r="D142" i="63"/>
  <c r="D141" i="63"/>
  <c r="E29" i="62"/>
  <c r="D29" i="62"/>
  <c r="D155" i="61"/>
  <c r="D154" i="61"/>
  <c r="D153" i="61"/>
  <c r="D152" i="61"/>
  <c r="D150" i="61"/>
  <c r="D144" i="61"/>
  <c r="D143" i="61"/>
  <c r="D142" i="61"/>
  <c r="D141" i="61"/>
  <c r="E29" i="92"/>
  <c r="D29" i="92"/>
  <c r="D155" i="91"/>
  <c r="D154" i="91"/>
  <c r="D153" i="91"/>
  <c r="D152" i="91"/>
  <c r="D150" i="91"/>
  <c r="D144" i="91"/>
  <c r="D143" i="91"/>
  <c r="D142" i="91"/>
  <c r="D141" i="91"/>
  <c r="E29" i="90"/>
  <c r="D29" i="90"/>
  <c r="D155" i="89"/>
  <c r="D154" i="89"/>
  <c r="D153" i="89"/>
  <c r="D152" i="89"/>
  <c r="D150" i="89"/>
  <c r="D144" i="89"/>
  <c r="D143" i="89"/>
  <c r="D142" i="89"/>
  <c r="D141" i="89"/>
  <c r="E29" i="88"/>
  <c r="D29" i="88"/>
  <c r="D155" i="87"/>
  <c r="D154" i="87"/>
  <c r="D153" i="87"/>
  <c r="D152" i="87"/>
  <c r="D150" i="87"/>
  <c r="D144" i="87"/>
  <c r="D143" i="87"/>
  <c r="D142" i="87"/>
  <c r="D141" i="87"/>
  <c r="E29" i="82"/>
  <c r="D29" i="82"/>
  <c r="D155" i="81"/>
  <c r="D154" i="81"/>
  <c r="D153" i="81"/>
  <c r="D152" i="81"/>
  <c r="D150" i="81"/>
  <c r="D144" i="81"/>
  <c r="D143" i="81"/>
  <c r="D142" i="81"/>
  <c r="D141" i="81"/>
  <c r="E29" i="78"/>
  <c r="D29" i="78"/>
  <c r="D155" i="77"/>
  <c r="D154" i="77"/>
  <c r="D153" i="77"/>
  <c r="D152" i="77"/>
  <c r="D150" i="77"/>
  <c r="D144" i="77"/>
  <c r="D143" i="77"/>
  <c r="D142" i="77"/>
  <c r="D141" i="77"/>
  <c r="E29" i="74"/>
  <c r="D29" i="74"/>
  <c r="D155" i="73"/>
  <c r="D154" i="73"/>
  <c r="D153" i="73"/>
  <c r="D152" i="73"/>
  <c r="D150" i="73"/>
  <c r="D144" i="73"/>
  <c r="D143" i="73"/>
  <c r="D142" i="73"/>
  <c r="D141" i="73"/>
  <c r="E29" i="80"/>
  <c r="D29" i="80"/>
  <c r="D155" i="79"/>
  <c r="D154" i="79"/>
  <c r="D153" i="79"/>
  <c r="D152" i="79"/>
  <c r="D150" i="79"/>
  <c r="D144" i="79"/>
  <c r="D143" i="79"/>
  <c r="D142" i="79"/>
  <c r="D141" i="79"/>
  <c r="E29" i="72"/>
  <c r="D29" i="72"/>
  <c r="D155" i="71"/>
  <c r="D154" i="71"/>
  <c r="D153" i="71"/>
  <c r="D152" i="71"/>
  <c r="D150" i="71"/>
  <c r="D144" i="71"/>
  <c r="D143" i="71"/>
  <c r="D142" i="71"/>
  <c r="D141" i="71"/>
  <c r="D167" i="65"/>
  <c r="D167" i="59"/>
  <c r="D166" i="59"/>
  <c r="D165" i="59"/>
  <c r="D164" i="59"/>
  <c r="D162" i="59"/>
  <c r="D166" i="63"/>
  <c r="D165" i="63"/>
  <c r="D164" i="63"/>
  <c r="D162" i="63"/>
  <c r="D167" i="61"/>
  <c r="D166" i="61"/>
  <c r="D165" i="61"/>
  <c r="D164" i="61"/>
  <c r="D162" i="61"/>
  <c r="D167" i="87"/>
  <c r="D166" i="81"/>
  <c r="D165" i="81"/>
  <c r="D164" i="81"/>
  <c r="D162" i="81"/>
  <c r="D167" i="77"/>
  <c r="D166" i="77"/>
  <c r="D165" i="77"/>
  <c r="D164" i="77"/>
  <c r="D162" i="77"/>
  <c r="D167" i="73"/>
  <c r="D166" i="73"/>
  <c r="D165" i="73"/>
  <c r="D164" i="73"/>
  <c r="D162" i="73"/>
  <c r="D166" i="79"/>
  <c r="D165" i="79"/>
  <c r="D164" i="79"/>
  <c r="D162" i="79"/>
  <c r="D167" i="71"/>
  <c r="D166" i="71"/>
  <c r="D165" i="71"/>
  <c r="D164" i="71"/>
  <c r="D162" i="71"/>
  <c r="D140" i="91" l="1"/>
  <c r="D139" i="91"/>
  <c r="D140" i="89"/>
  <c r="D139" i="89"/>
  <c r="D140" i="87"/>
  <c r="D139" i="87"/>
  <c r="D140" i="77"/>
  <c r="D139" i="77"/>
  <c r="D140" i="81"/>
  <c r="D139" i="81"/>
  <c r="D140" i="73"/>
  <c r="D139" i="73"/>
  <c r="D140" i="71"/>
  <c r="D139" i="71"/>
  <c r="D140" i="79"/>
  <c r="D139" i="79"/>
  <c r="D140" i="59"/>
  <c r="D139" i="59"/>
  <c r="D140" i="63"/>
  <c r="D139" i="63"/>
  <c r="D140" i="61"/>
  <c r="D139" i="61"/>
  <c r="D140" i="69"/>
  <c r="D139" i="69"/>
  <c r="D140" i="67"/>
  <c r="D139" i="67"/>
  <c r="D140" i="65"/>
  <c r="D139" i="65"/>
  <c r="H29" i="60" l="1"/>
  <c r="G29" i="60"/>
  <c r="F29" i="60"/>
  <c r="F155" i="59"/>
  <c r="E155" i="59"/>
  <c r="F153" i="59"/>
  <c r="E153" i="59"/>
  <c r="H30" i="60"/>
  <c r="H28" i="60"/>
  <c r="F154" i="59"/>
  <c r="E154" i="59"/>
  <c r="F152" i="59"/>
  <c r="E152" i="59"/>
  <c r="F150" i="59"/>
  <c r="E150" i="59"/>
  <c r="F148" i="59"/>
  <c r="E148" i="59"/>
  <c r="F147" i="59"/>
  <c r="E147" i="59"/>
  <c r="F145" i="59"/>
  <c r="E145" i="59"/>
  <c r="F144" i="59"/>
  <c r="E144" i="59"/>
  <c r="F143" i="59"/>
  <c r="E143" i="59"/>
  <c r="F142" i="59"/>
  <c r="E142" i="59"/>
  <c r="F141" i="59"/>
  <c r="E141" i="59"/>
  <c r="F140" i="59"/>
  <c r="E140" i="59"/>
  <c r="F139" i="59"/>
  <c r="E139" i="59"/>
  <c r="H29" i="64"/>
  <c r="G29" i="64"/>
  <c r="F29" i="64"/>
  <c r="F155" i="63"/>
  <c r="E155" i="63"/>
  <c r="F153" i="63"/>
  <c r="E153" i="63"/>
  <c r="H30" i="64"/>
  <c r="K30" i="64" s="1"/>
  <c r="H28" i="64"/>
  <c r="K28" i="64" s="1"/>
  <c r="F154" i="63"/>
  <c r="E154" i="63"/>
  <c r="F152" i="63"/>
  <c r="E152" i="63"/>
  <c r="F150" i="63"/>
  <c r="E150" i="63"/>
  <c r="F148" i="63"/>
  <c r="E148" i="63"/>
  <c r="F147" i="63"/>
  <c r="E147" i="63"/>
  <c r="F145" i="63"/>
  <c r="E145" i="63"/>
  <c r="F144" i="63"/>
  <c r="E144" i="63"/>
  <c r="F143" i="63"/>
  <c r="E143" i="63"/>
  <c r="F142" i="63"/>
  <c r="E142" i="63"/>
  <c r="F141" i="63"/>
  <c r="E141" i="63"/>
  <c r="F140" i="63"/>
  <c r="E140" i="63"/>
  <c r="F139" i="63"/>
  <c r="E139" i="63"/>
  <c r="H29" i="62"/>
  <c r="G29" i="62"/>
  <c r="F29" i="62"/>
  <c r="F155" i="61"/>
  <c r="E155" i="61"/>
  <c r="F153" i="61"/>
  <c r="E153" i="61"/>
  <c r="H30" i="62"/>
  <c r="H28" i="62"/>
  <c r="F154" i="61"/>
  <c r="E154" i="61"/>
  <c r="F152" i="61"/>
  <c r="E152" i="61"/>
  <c r="F150" i="61"/>
  <c r="E150" i="61"/>
  <c r="F148" i="61"/>
  <c r="E148" i="61"/>
  <c r="F147" i="61"/>
  <c r="E147" i="61"/>
  <c r="F145" i="61"/>
  <c r="E145" i="61"/>
  <c r="F144" i="61"/>
  <c r="E144" i="61"/>
  <c r="F143" i="61"/>
  <c r="E143" i="61"/>
  <c r="F142" i="61"/>
  <c r="E142" i="61"/>
  <c r="F141" i="61"/>
  <c r="E141" i="61"/>
  <c r="F140" i="61"/>
  <c r="E140" i="61"/>
  <c r="F139" i="61"/>
  <c r="E139" i="61"/>
  <c r="H29" i="70"/>
  <c r="G29" i="70"/>
  <c r="F29" i="70"/>
  <c r="F155" i="69"/>
  <c r="E155" i="69"/>
  <c r="F153" i="69"/>
  <c r="E153" i="69"/>
  <c r="H28" i="70"/>
  <c r="F154" i="69"/>
  <c r="E154" i="69"/>
  <c r="F152" i="69"/>
  <c r="E152" i="69"/>
  <c r="F150" i="69"/>
  <c r="E150" i="69"/>
  <c r="F148" i="69"/>
  <c r="E148" i="69"/>
  <c r="F147" i="69"/>
  <c r="E147" i="69"/>
  <c r="F145" i="69"/>
  <c r="E145" i="69"/>
  <c r="F144" i="69"/>
  <c r="E144" i="69"/>
  <c r="F143" i="69"/>
  <c r="E143" i="69"/>
  <c r="F142" i="69"/>
  <c r="E142" i="69"/>
  <c r="F141" i="69"/>
  <c r="E141" i="69"/>
  <c r="F140" i="69"/>
  <c r="E140" i="69"/>
  <c r="F139" i="69"/>
  <c r="E139" i="69"/>
  <c r="H29" i="68"/>
  <c r="G29" i="68"/>
  <c r="F29" i="68"/>
  <c r="F155" i="67"/>
  <c r="E155" i="67"/>
  <c r="F153" i="67"/>
  <c r="E153" i="67"/>
  <c r="H28" i="68"/>
  <c r="F154" i="67"/>
  <c r="E154" i="67"/>
  <c r="F152" i="67"/>
  <c r="E152" i="67"/>
  <c r="F150" i="67"/>
  <c r="E150" i="67"/>
  <c r="F148" i="67"/>
  <c r="E148" i="67"/>
  <c r="F147" i="67"/>
  <c r="E147" i="67"/>
  <c r="F145" i="67"/>
  <c r="E145" i="67"/>
  <c r="F144" i="67"/>
  <c r="E144" i="67"/>
  <c r="F143" i="67"/>
  <c r="E143" i="67"/>
  <c r="F142" i="67"/>
  <c r="E142" i="67"/>
  <c r="F141" i="67"/>
  <c r="E141" i="67"/>
  <c r="F140" i="67"/>
  <c r="E140" i="67"/>
  <c r="F139" i="67"/>
  <c r="E139" i="67"/>
  <c r="H29" i="66"/>
  <c r="G29" i="66"/>
  <c r="F29" i="66"/>
  <c r="F155" i="65"/>
  <c r="E155" i="65"/>
  <c r="F153" i="65"/>
  <c r="E153" i="65"/>
  <c r="H28" i="66"/>
  <c r="F154" i="65"/>
  <c r="E154" i="65"/>
  <c r="F152" i="65"/>
  <c r="E152" i="65"/>
  <c r="F150" i="65"/>
  <c r="E150" i="65"/>
  <c r="F148" i="65"/>
  <c r="E148" i="65"/>
  <c r="F147" i="65"/>
  <c r="E147" i="65"/>
  <c r="F145" i="65"/>
  <c r="E145" i="65"/>
  <c r="F144" i="65"/>
  <c r="E144" i="65"/>
  <c r="F143" i="65"/>
  <c r="E143" i="65"/>
  <c r="F142" i="65"/>
  <c r="E142" i="65"/>
  <c r="F141" i="65"/>
  <c r="E141" i="65"/>
  <c r="F140" i="65"/>
  <c r="E140" i="65"/>
  <c r="F139" i="65"/>
  <c r="E139" i="65"/>
  <c r="H29" i="92"/>
  <c r="G29" i="92"/>
  <c r="F29" i="92"/>
  <c r="F155" i="91"/>
  <c r="E155" i="91"/>
  <c r="F153" i="91"/>
  <c r="E153" i="91"/>
  <c r="H30" i="92"/>
  <c r="H28" i="92"/>
  <c r="F154" i="91"/>
  <c r="E154" i="91"/>
  <c r="F152" i="91"/>
  <c r="E152" i="91"/>
  <c r="F150" i="91"/>
  <c r="E150" i="91"/>
  <c r="F148" i="91"/>
  <c r="E148" i="91"/>
  <c r="F147" i="91"/>
  <c r="E147" i="91"/>
  <c r="F145" i="91"/>
  <c r="E145" i="91"/>
  <c r="F144" i="91"/>
  <c r="E144" i="91"/>
  <c r="F143" i="91"/>
  <c r="E143" i="91"/>
  <c r="F142" i="91"/>
  <c r="E142" i="91"/>
  <c r="F141" i="91"/>
  <c r="E141" i="91"/>
  <c r="F140" i="91"/>
  <c r="E140" i="91"/>
  <c r="F139" i="91"/>
  <c r="E139" i="91"/>
  <c r="H29" i="90"/>
  <c r="G29" i="90"/>
  <c r="F29" i="90"/>
  <c r="F155" i="89"/>
  <c r="E155" i="89"/>
  <c r="F153" i="89"/>
  <c r="E153" i="89"/>
  <c r="H28" i="90"/>
  <c r="F154" i="89"/>
  <c r="E154" i="89"/>
  <c r="F152" i="89"/>
  <c r="E152" i="89"/>
  <c r="F150" i="89"/>
  <c r="E150" i="89"/>
  <c r="F148" i="89"/>
  <c r="E148" i="89"/>
  <c r="F147" i="89"/>
  <c r="E147" i="89"/>
  <c r="F145" i="89"/>
  <c r="E145" i="89"/>
  <c r="F144" i="89"/>
  <c r="E144" i="89"/>
  <c r="F143" i="89"/>
  <c r="E143" i="89"/>
  <c r="F142" i="89"/>
  <c r="E142" i="89"/>
  <c r="F141" i="89"/>
  <c r="E141" i="89"/>
  <c r="F140" i="89"/>
  <c r="E140" i="89"/>
  <c r="F139" i="89"/>
  <c r="E139" i="89"/>
  <c r="H29" i="88"/>
  <c r="G29" i="88"/>
  <c r="F29" i="88"/>
  <c r="F155" i="87"/>
  <c r="E155" i="87"/>
  <c r="F153" i="87"/>
  <c r="E153" i="87"/>
  <c r="H28" i="88"/>
  <c r="F154" i="87"/>
  <c r="E154" i="87"/>
  <c r="F152" i="87"/>
  <c r="E152" i="87"/>
  <c r="F150" i="87"/>
  <c r="E150" i="87"/>
  <c r="F148" i="87"/>
  <c r="E148" i="87"/>
  <c r="F147" i="87"/>
  <c r="E147" i="87"/>
  <c r="F145" i="87"/>
  <c r="E145" i="87"/>
  <c r="F144" i="87"/>
  <c r="E144" i="87"/>
  <c r="F143" i="87"/>
  <c r="E143" i="87"/>
  <c r="F142" i="87"/>
  <c r="E142" i="87"/>
  <c r="F141" i="87"/>
  <c r="E141" i="87"/>
  <c r="F140" i="87"/>
  <c r="E140" i="87"/>
  <c r="F139" i="87"/>
  <c r="E139" i="87"/>
  <c r="H29" i="78"/>
  <c r="G29" i="78"/>
  <c r="F29" i="78"/>
  <c r="F155" i="77"/>
  <c r="E155" i="77"/>
  <c r="F153" i="77"/>
  <c r="E153" i="77"/>
  <c r="H30" i="78"/>
  <c r="H28" i="78"/>
  <c r="F154" i="77"/>
  <c r="E154" i="77"/>
  <c r="F152" i="77"/>
  <c r="E152" i="77"/>
  <c r="F150" i="77"/>
  <c r="E150" i="77"/>
  <c r="F148" i="77"/>
  <c r="E148" i="77"/>
  <c r="F147" i="77"/>
  <c r="E147" i="77"/>
  <c r="F145" i="77"/>
  <c r="E145" i="77"/>
  <c r="F144" i="77"/>
  <c r="E144" i="77"/>
  <c r="F143" i="77"/>
  <c r="E143" i="77"/>
  <c r="F142" i="77"/>
  <c r="E142" i="77"/>
  <c r="F141" i="77"/>
  <c r="E141" i="77"/>
  <c r="F140" i="77"/>
  <c r="E140" i="77"/>
  <c r="F139" i="77"/>
  <c r="E139" i="77"/>
  <c r="H29" i="82"/>
  <c r="G29" i="82"/>
  <c r="F29" i="82"/>
  <c r="F155" i="81"/>
  <c r="E155" i="81"/>
  <c r="F153" i="81"/>
  <c r="E153" i="81"/>
  <c r="H30" i="82"/>
  <c r="K30" i="82" s="1"/>
  <c r="H28" i="82"/>
  <c r="K28" i="82" s="1"/>
  <c r="F154" i="81"/>
  <c r="E154" i="81"/>
  <c r="F152" i="81"/>
  <c r="E152" i="81"/>
  <c r="F150" i="81"/>
  <c r="E150" i="81"/>
  <c r="F148" i="81"/>
  <c r="E148" i="81"/>
  <c r="F147" i="81"/>
  <c r="E147" i="81"/>
  <c r="F145" i="81"/>
  <c r="E145" i="81"/>
  <c r="F144" i="81"/>
  <c r="E144" i="81"/>
  <c r="F143" i="81"/>
  <c r="E143" i="81"/>
  <c r="F142" i="81"/>
  <c r="E142" i="81"/>
  <c r="F141" i="81"/>
  <c r="E141" i="81"/>
  <c r="F140" i="81"/>
  <c r="E140" i="81"/>
  <c r="F139" i="81"/>
  <c r="E139" i="81"/>
  <c r="H29" i="74"/>
  <c r="G29" i="74"/>
  <c r="F29" i="74"/>
  <c r="F155" i="73"/>
  <c r="E155" i="73"/>
  <c r="F153" i="73"/>
  <c r="E153" i="73"/>
  <c r="H30" i="74"/>
  <c r="H28" i="74"/>
  <c r="F154" i="73"/>
  <c r="E154" i="73"/>
  <c r="F152" i="73"/>
  <c r="E152" i="73"/>
  <c r="F150" i="73"/>
  <c r="E150" i="73"/>
  <c r="F148" i="73"/>
  <c r="E148" i="73"/>
  <c r="F147" i="73"/>
  <c r="E147" i="73"/>
  <c r="F145" i="73"/>
  <c r="E145" i="73"/>
  <c r="F144" i="73"/>
  <c r="E144" i="73"/>
  <c r="F143" i="73"/>
  <c r="E143" i="73"/>
  <c r="F142" i="73"/>
  <c r="E142" i="73"/>
  <c r="F141" i="73"/>
  <c r="E141" i="73"/>
  <c r="F140" i="73"/>
  <c r="E140" i="73"/>
  <c r="F139" i="73"/>
  <c r="E139" i="73"/>
  <c r="H29" i="80"/>
  <c r="G29" i="80"/>
  <c r="F29" i="80"/>
  <c r="F155" i="79"/>
  <c r="E155" i="79"/>
  <c r="F153" i="79"/>
  <c r="E153" i="79"/>
  <c r="H30" i="80"/>
  <c r="H28" i="80"/>
  <c r="F154" i="79"/>
  <c r="E154" i="79"/>
  <c r="F152" i="79"/>
  <c r="E152" i="79"/>
  <c r="F150" i="79"/>
  <c r="E150" i="79"/>
  <c r="F148" i="79"/>
  <c r="E148" i="79"/>
  <c r="F147" i="79"/>
  <c r="E147" i="79"/>
  <c r="F145" i="79"/>
  <c r="E145" i="79"/>
  <c r="F144" i="79"/>
  <c r="E144" i="79"/>
  <c r="F143" i="79"/>
  <c r="E143" i="79"/>
  <c r="F142" i="79"/>
  <c r="E142" i="79"/>
  <c r="F141" i="79"/>
  <c r="E141" i="79"/>
  <c r="F140" i="79"/>
  <c r="E140" i="79"/>
  <c r="F139" i="79"/>
  <c r="E139" i="79"/>
  <c r="H29" i="72"/>
  <c r="G29" i="72"/>
  <c r="F29" i="72"/>
  <c r="F155" i="71"/>
  <c r="E155" i="71"/>
  <c r="F153" i="71"/>
  <c r="E153" i="71"/>
  <c r="H30" i="72"/>
  <c r="H28" i="72"/>
  <c r="F154" i="71"/>
  <c r="E154" i="71"/>
  <c r="F152" i="71"/>
  <c r="E152" i="71"/>
  <c r="F150" i="71"/>
  <c r="E150" i="71"/>
  <c r="F148" i="71"/>
  <c r="E148" i="71"/>
  <c r="F147" i="71"/>
  <c r="E147" i="71"/>
  <c r="F145" i="71"/>
  <c r="E145" i="71"/>
  <c r="F144" i="71"/>
  <c r="E144" i="71"/>
  <c r="F143" i="71"/>
  <c r="E143" i="71"/>
  <c r="F142" i="71"/>
  <c r="E142" i="71"/>
  <c r="F141" i="71"/>
  <c r="E141" i="71"/>
  <c r="F140" i="71"/>
  <c r="E140" i="71"/>
  <c r="F139" i="71"/>
  <c r="E139" i="71"/>
  <c r="D162" i="69"/>
  <c r="D162" i="67"/>
  <c r="D162" i="65"/>
  <c r="D162" i="91"/>
  <c r="D162" i="89"/>
  <c r="D162" i="87"/>
  <c r="I32" i="92" l="1"/>
  <c r="G32" i="92"/>
  <c r="F32" i="92"/>
  <c r="I32" i="90"/>
  <c r="I32" i="88"/>
  <c r="I32" i="82"/>
  <c r="I32" i="78"/>
  <c r="G32" i="78"/>
  <c r="I32" i="74"/>
  <c r="G32" i="74"/>
  <c r="I32" i="80"/>
  <c r="D43" i="92"/>
  <c r="E43" i="92"/>
  <c r="F43" i="92"/>
  <c r="G43" i="92"/>
  <c r="G32" i="88"/>
  <c r="F32" i="90"/>
  <c r="E32" i="92"/>
  <c r="D32" i="82"/>
  <c r="E32" i="82" l="1"/>
  <c r="G32" i="90"/>
  <c r="G32" i="80"/>
  <c r="F32" i="78"/>
  <c r="F32" i="82"/>
  <c r="D32" i="80"/>
  <c r="G43" i="88"/>
  <c r="D32" i="74"/>
  <c r="D32" i="90"/>
  <c r="F43" i="74"/>
  <c r="F43" i="78"/>
  <c r="F32" i="80"/>
  <c r="E32" i="74"/>
  <c r="D32" i="78"/>
  <c r="G32" i="82"/>
  <c r="F32" i="88"/>
  <c r="E32" i="90"/>
  <c r="D32" i="92"/>
  <c r="E43" i="74"/>
  <c r="E43" i="78"/>
  <c r="E43" i="88"/>
  <c r="E43" i="90"/>
  <c r="D32" i="88"/>
  <c r="G43" i="74"/>
  <c r="G43" i="78"/>
  <c r="G43" i="90"/>
  <c r="E32" i="88"/>
  <c r="F43" i="88"/>
  <c r="F43" i="90"/>
  <c r="E32" i="80"/>
  <c r="F32" i="74"/>
  <c r="E32" i="78"/>
  <c r="D43" i="74"/>
  <c r="D43" i="78"/>
  <c r="D43" i="88"/>
  <c r="D43" i="90"/>
  <c r="H32" i="90" l="1"/>
  <c r="H32" i="82"/>
  <c r="H32" i="74"/>
  <c r="H32" i="92"/>
  <c r="H32" i="88"/>
  <c r="H32" i="78"/>
  <c r="H32" i="80"/>
  <c r="H43" i="92" l="1"/>
  <c r="H43" i="90"/>
  <c r="H43" i="88"/>
  <c r="H43" i="74"/>
  <c r="H43" i="78"/>
  <c r="E32" i="60" l="1"/>
  <c r="F32" i="60"/>
  <c r="G32" i="60"/>
  <c r="D32" i="64"/>
  <c r="H32" i="60"/>
  <c r="H32" i="64" l="1"/>
  <c r="G32" i="64"/>
  <c r="D32" i="60"/>
  <c r="F32" i="64"/>
  <c r="E32" i="64"/>
  <c r="A5" i="92" l="1"/>
  <c r="A5" i="91"/>
  <c r="H8" i="92"/>
  <c r="F8" i="92"/>
  <c r="D8" i="92"/>
  <c r="F8" i="91"/>
  <c r="E8" i="91"/>
  <c r="D8" i="91"/>
  <c r="A5" i="90"/>
  <c r="A5" i="89"/>
  <c r="H8" i="90"/>
  <c r="F8" i="90"/>
  <c r="D8" i="90"/>
  <c r="F8" i="89"/>
  <c r="E8" i="89"/>
  <c r="D8" i="89"/>
  <c r="A5" i="87"/>
  <c r="A5" i="88"/>
  <c r="H8" i="88"/>
  <c r="F8" i="88"/>
  <c r="D8" i="88"/>
  <c r="F8" i="87"/>
  <c r="E8" i="87"/>
  <c r="D8" i="87"/>
  <c r="A5" i="81" l="1"/>
  <c r="A5" i="82"/>
  <c r="H8" i="82"/>
  <c r="F8" i="82"/>
  <c r="D8" i="82"/>
  <c r="F8" i="81"/>
  <c r="E8" i="81"/>
  <c r="D8" i="81"/>
  <c r="A5" i="79" l="1"/>
  <c r="A5" i="80"/>
  <c r="H8" i="80"/>
  <c r="F8" i="80"/>
  <c r="D8" i="80"/>
  <c r="F8" i="79"/>
  <c r="E8" i="79"/>
  <c r="D8" i="79"/>
  <c r="A5" i="78" l="1"/>
  <c r="A5" i="77"/>
  <c r="H8" i="78"/>
  <c r="F8" i="78"/>
  <c r="D8" i="78"/>
  <c r="F8" i="77"/>
  <c r="E8" i="77"/>
  <c r="D8" i="77"/>
  <c r="A5" i="73"/>
  <c r="A5" i="74"/>
  <c r="H8" i="74"/>
  <c r="F8" i="74"/>
  <c r="D8" i="74"/>
  <c r="F8" i="73"/>
  <c r="E8" i="73"/>
  <c r="D8" i="73"/>
  <c r="A5" i="72" l="1"/>
  <c r="A5" i="71"/>
  <c r="H8" i="72"/>
  <c r="F8" i="72"/>
  <c r="D8" i="72"/>
  <c r="F8" i="71"/>
  <c r="E8" i="71"/>
  <c r="D8" i="71"/>
  <c r="A5" i="70"/>
  <c r="A5" i="69"/>
  <c r="A5" i="68"/>
  <c r="A5" i="67"/>
  <c r="H8" i="70"/>
  <c r="F8" i="70"/>
  <c r="D8" i="70"/>
  <c r="F8" i="69"/>
  <c r="E8" i="69"/>
  <c r="D8" i="69"/>
  <c r="H8" i="68"/>
  <c r="F8" i="68"/>
  <c r="D8" i="68"/>
  <c r="F8" i="67"/>
  <c r="E8" i="67"/>
  <c r="D8" i="67"/>
  <c r="A5" i="66" l="1"/>
  <c r="A5" i="65"/>
  <c r="H8" i="66"/>
  <c r="F8" i="66"/>
  <c r="D8" i="66"/>
  <c r="F8" i="65"/>
  <c r="E8" i="65"/>
  <c r="D8" i="65"/>
  <c r="A5" i="64"/>
  <c r="A5" i="63"/>
  <c r="H8" i="64"/>
  <c r="F8" i="64"/>
  <c r="D8" i="64"/>
  <c r="F8" i="63"/>
  <c r="E8" i="63"/>
  <c r="D8" i="63"/>
  <c r="A5" i="62" l="1"/>
  <c r="A5" i="61"/>
  <c r="H8" i="62"/>
  <c r="F8" i="62"/>
  <c r="D8" i="62"/>
  <c r="F8" i="61"/>
  <c r="E8" i="61"/>
  <c r="D8" i="61"/>
  <c r="H8" i="60" l="1"/>
  <c r="F8" i="60"/>
  <c r="D8" i="60"/>
  <c r="A5" i="59"/>
  <c r="A5" i="60"/>
  <c r="F8" i="59"/>
  <c r="D8" i="59"/>
  <c r="E8" i="59"/>
  <c r="B3" i="4"/>
  <c r="A2" i="4"/>
</calcChain>
</file>

<file path=xl/sharedStrings.xml><?xml version="1.0" encoding="utf-8"?>
<sst xmlns="http://schemas.openxmlformats.org/spreadsheetml/2006/main" count="7842" uniqueCount="332">
  <si>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</si>
  <si>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</si>
  <si>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</si>
  <si>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</si>
  <si>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</si>
  <si>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</si>
  <si>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</si>
  <si>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</si>
  <si>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</si>
  <si>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</si>
  <si>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</si>
  <si>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</si>
  <si>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</si>
  <si>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</si>
  <si>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</si>
  <si>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</si>
  <si>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</si>
  <si>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</si>
  <si>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</si>
  <si>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</si>
  <si>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</si>
  <si>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Челябинская ТЭЦ-2</t>
  </si>
  <si>
    <t>Тюменская ТЭЦ-2</t>
  </si>
  <si>
    <t>Тюменская ТЭЦ-1 без ДПМ/НВ</t>
  </si>
  <si>
    <t>Челябинская ТЭЦ-1 (ТГ-10, ТГ-11) НВ</t>
  </si>
  <si>
    <t>Челябинская ТЭЦ-3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</si>
  <si>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</si>
  <si>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</si>
  <si>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</si>
  <si>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</si>
  <si>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</si>
  <si>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</si>
  <si>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</si>
  <si>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</si>
  <si>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</si>
  <si>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</si>
  <si>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</si>
  <si>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</si>
  <si>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</si>
  <si>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</si>
  <si>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</si>
  <si>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</si>
  <si>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</si>
  <si>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</si>
  <si>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</si>
  <si>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</si>
  <si>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</si>
  <si>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</si>
  <si>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</si>
  <si>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</si>
  <si>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</si>
  <si>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</si>
  <si>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</si>
  <si>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</si>
  <si>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</si>
  <si>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</si>
  <si>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</si>
  <si>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Няганская ГРЭС (БЛ 2) ДПМ</t>
  </si>
  <si>
    <t>Няганская ГРЭС (БЛ 3) ДПМ</t>
  </si>
  <si>
    <t>Полное наименование</t>
  </si>
  <si>
    <t>Сокращенное наименование</t>
  </si>
  <si>
    <t>Место нахождения</t>
  </si>
  <si>
    <t>Адрес электронной почты</t>
  </si>
  <si>
    <t>Факс</t>
  </si>
  <si>
    <t>Приложение № 1</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</si>
  <si>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</si>
  <si>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</si>
  <si>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</si>
  <si>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</si>
  <si>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</si>
  <si>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</si>
  <si>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</si>
  <si>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</si>
  <si>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</si>
  <si>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</si>
  <si>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</si>
  <si>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</si>
  <si>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</si>
  <si>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</si>
  <si>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</si>
  <si>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</si>
  <si>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</si>
  <si>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</si>
  <si>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</si>
  <si>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</si>
  <si>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</si>
  <si>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</si>
  <si>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</si>
  <si>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</si>
  <si>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</si>
  <si>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</si>
  <si>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</si>
  <si>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</si>
  <si>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</si>
  <si>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</si>
  <si>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</si>
  <si>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</si>
  <si>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</si>
  <si>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</si>
  <si>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</si>
  <si>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</si>
  <si>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</si>
  <si>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</si>
  <si>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</si>
  <si>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</si>
  <si>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</si>
  <si>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</si>
  <si>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</si>
  <si>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</si>
  <si>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</si>
  <si>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</si>
  <si>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</si>
  <si>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</si>
  <si>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</si>
  <si>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</si>
  <si>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</si>
  <si>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</si>
  <si>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</si>
  <si>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</si>
  <si>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</si>
  <si>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</si>
  <si>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</si>
  <si>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</si>
  <si>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</si>
  <si>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</si>
  <si>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</si>
  <si>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</si>
  <si>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</si>
  <si>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</si>
  <si>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</si>
  <si>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</si>
  <si>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</si>
  <si>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</si>
  <si>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</si>
  <si>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</si>
  <si>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</si>
  <si>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</si>
  <si>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</si>
  <si>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4.3.</t>
  </si>
  <si>
    <t>4.3.1.</t>
  </si>
  <si>
    <t>4.3.2.</t>
  </si>
  <si>
    <t>4.3.3.</t>
  </si>
  <si>
    <t>4.4.</t>
  </si>
  <si>
    <t>4.4.1.</t>
  </si>
  <si>
    <t>4.4.2.</t>
  </si>
  <si>
    <t>4.5.</t>
  </si>
  <si>
    <t>&lt;*&gt; Базовый период - год, предшествующий расчетному периоду регулирования.</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</si>
  <si>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</si>
  <si>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</si>
  <si>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</si>
  <si>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</si>
  <si>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</si>
  <si>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</si>
  <si>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</si>
  <si>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</si>
  <si>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</si>
  <si>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</si>
  <si>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</si>
  <si>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Публичное акционерное общество "Фортум"</t>
  </si>
  <si>
    <t>ПАО "Фортум"</t>
  </si>
  <si>
    <t>+7 495 788-45-88
+7 351 259-64-79
+7 495 788-46-75
+7 985 85 00 134</t>
  </si>
  <si>
    <t>Челябинская ТЭЦ-4 (БЛ 1) ДПМ</t>
  </si>
  <si>
    <t>Челябинская ТЭЦ-4 (БЛ 2) ДПМ</t>
  </si>
  <si>
    <t>Челябинская ТЭЦ-4 (БЛ 3) НВ</t>
  </si>
  <si>
    <t>123112, г. Москва, Пресненская набережная, 10, этаж 15, помещение 20</t>
  </si>
  <si>
    <t>Приказ Минэнерго России от 17.12.2018 № 1177</t>
  </si>
  <si>
    <t>к стандартам раскрытия информации
субъектами оптового и розничных
рынков электрической энергии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</si>
  <si>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</si>
  <si>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</si>
  <si>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</si>
  <si>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</si>
  <si>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</si>
  <si>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</si>
  <si>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</si>
  <si>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</si>
  <si>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</si>
  <si>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</si>
  <si>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</si>
  <si>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</si>
  <si>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</si>
  <si>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</si>
  <si>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</si>
  <si>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</si>
  <si>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</si>
  <si>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</si>
  <si>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</si>
  <si>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</si>
  <si>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</si>
  <si>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</si>
  <si>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</si>
  <si>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</si>
  <si>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</si>
  <si>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</si>
  <si>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</si>
  <si>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</si>
  <si>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</si>
  <si>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</si>
  <si>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</si>
  <si>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</si>
  <si>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</si>
  <si>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Необходимая валовая выручка по регулируемым видам деятельности организации - всего</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</si>
  <si>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</si>
  <si>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</si>
  <si>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</si>
  <si>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</si>
  <si>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</si>
  <si>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</si>
  <si>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</si>
  <si>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</si>
  <si>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</si>
  <si>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t>
  </si>
  <si>
    <t>у.е.</t>
  </si>
  <si>
    <t>4.6.</t>
  </si>
  <si>
    <t>Операционные (подконтрольные) расходы
на условную единицу ***</t>
  </si>
  <si>
    <t>тыс. рублей
(у.е.)</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</si>
  <si>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</si>
  <si>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</si>
  <si>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</si>
  <si>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</si>
  <si>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</si>
  <si>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</si>
  <si>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</si>
  <si>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</si>
  <si>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</si>
  <si>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</si>
  <si>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</si>
  <si>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</si>
  <si>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</si>
  <si>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</si>
  <si>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</si>
  <si>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</si>
  <si>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</si>
  <si>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</si>
  <si>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</si>
  <si>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</si>
  <si>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</si>
  <si>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</si>
  <si>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</si>
  <si>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</si>
  <si>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</si>
  <si>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</si>
  <si>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</si>
  <si>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</si>
  <si>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</si>
  <si>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</si>
  <si>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</si>
  <si>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</si>
  <si>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</si>
  <si>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</si>
  <si>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</si>
  <si>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</si>
  <si>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</si>
  <si>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</si>
  <si>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</si>
  <si>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</si>
  <si>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</si>
  <si>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</si>
  <si>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</si>
  <si>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</si>
  <si>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</si>
  <si>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</si>
  <si>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</si>
  <si>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</si>
  <si>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</si>
  <si>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</si>
  <si>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</si>
  <si>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</si>
  <si>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</si>
  <si>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</si>
  <si>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</si>
  <si>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</si>
  <si>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</si>
  <si>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</si>
  <si>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</si>
  <si>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</si>
  <si>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</si>
  <si>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</si>
  <si>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</si>
  <si>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</si>
  <si>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</si>
  <si>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</si>
  <si>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</si>
  <si>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</si>
  <si>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</si>
  <si>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</si>
  <si>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процент</t>
  </si>
  <si>
    <t>3. Основные показатели деятельности генерирующих объектов</t>
  </si>
  <si>
    <t>Раздел 2. Основные показатели деятельности организации</t>
  </si>
  <si>
    <t>&lt;**&gt; Заполняются организацией, осуществляющей оперативно-диспетчерское управление в электроэнергетике.</t>
  </si>
  <si>
    <t>&lt;***&gt; Заполняются сетевыми организациями, осуществляющими передачу электрической энергии (мощности) по электрическим сетям.</t>
  </si>
  <si>
    <t>&lt;****&gt; Заполняются коммерческим оператором оптового рынка электрической энергии (мощности).</t>
  </si>
  <si>
    <t>Примечания:</t>
  </si>
  <si>
    <t>2. 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</si>
  <si>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3. Показатель в целом по юридическому лицу на основании данных бухгалтерской отчетности (Форма № 2).</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</si>
  <si>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</si>
  <si>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</si>
  <si>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</si>
  <si>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</si>
  <si>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</si>
  <si>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</si>
  <si>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</si>
  <si>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</si>
  <si>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</si>
  <si>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</si>
  <si>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</si>
  <si>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</si>
  <si>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</si>
  <si>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1. Для организаций, относящихся к субъектам естественных монополий:</t>
  </si>
  <si>
    <t>4. Для генерирующих объектов:</t>
  </si>
  <si>
    <t>рублей/Гкал</t>
  </si>
  <si>
    <t>рублей/Гкал/ч в месяц</t>
  </si>
  <si>
    <t>рублей/
тыс.кВт∙ч</t>
  </si>
  <si>
    <t>рублей/МВт 
в месяц</t>
  </si>
  <si>
    <t>рублей/
куб. метр</t>
  </si>
  <si>
    <t>3. Для гарантирующих поставщиков:</t>
  </si>
  <si>
    <t>2. Для коммерческого оператора</t>
  </si>
  <si>
    <t>1. Предложение о размере цен (тарифов) заполняется с дифференциацией по генерирующим объектам, в отношении которых утверждаются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</si>
  <si>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r>
      <t>Чистая прибыль (убыток)</t>
    </r>
    <r>
      <rPr>
        <vertAlign val="superscript"/>
        <sz val="10"/>
        <color theme="1"/>
        <rFont val="Tahoma"/>
        <family val="2"/>
        <charset val="204"/>
      </rPr>
      <t>3</t>
    </r>
  </si>
  <si>
    <r>
      <t>Рентабельность продаж (величина прибыли от продажи в каждом рубле выручки)</t>
    </r>
    <r>
      <rPr>
        <vertAlign val="superscript"/>
        <sz val="10"/>
        <color theme="1"/>
        <rFont val="Tahoma"/>
        <family val="2"/>
        <charset val="204"/>
      </rPr>
      <t>3</t>
    </r>
  </si>
  <si>
    <r>
      <t xml:space="preserve">Информация об организации
</t>
    </r>
    <r>
      <rPr>
        <sz val="9"/>
        <color theme="1"/>
        <rFont val="Tahoma"/>
        <family val="2"/>
        <charset val="204"/>
      </rPr>
      <t>(</t>
    </r>
    <r>
      <rPr>
        <i/>
        <u/>
        <sz val="9"/>
        <color theme="1"/>
        <rFont val="Tahoma"/>
        <family val="2"/>
        <charset val="204"/>
      </rPr>
      <t>Раздел 1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</si>
  <si>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Раздел 2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</si>
  <si>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Раздел 3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</si>
  <si>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t xml:space="preserve">&lt;****&gt;  В соответствии с пунктом 45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г. № 1178, регулируемая цена (тариф) на мощность, оплачиваемую по регулируемым договорам, устанавливается на уровне цены (тарифа) на мощность, определенной по итогам конкурентного отбора мощности на соответствующий год с учетом ежегодной индексации цены. </t>
  </si>
  <si>
    <t>Няганская ГРЭС (БЛ 1) НВ</t>
  </si>
  <si>
    <t>Тюменская ТЭЦ-1 (БЛ 2) НВ</t>
  </si>
  <si>
    <t>Челябинская ТЭЦ-3 (БЛ 3) НВ</t>
  </si>
  <si>
    <t>Приказ Минэнерго России от 20.10.2021 № 1117</t>
  </si>
  <si>
    <t>Приказ Минэнерго России от 20.10.2021 № 1118</t>
  </si>
  <si>
    <t>Приказ Минэнерго России от 30.09.2021 № 1003</t>
  </si>
  <si>
    <t>Цена КОМ &lt;****&gt;</t>
  </si>
  <si>
    <t>"Инвестиционная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t>
  </si>
  <si>
    <t>"Инвестиционная программа публичного акционерного общества "Фортум" в сфере теплоснабжения г. Тюмени на 2017-2023 годы (с учетом изменений)", утверждена приказом Департамента тарифной и ценовой политики Тюменской области № 36/01-05-ОС от 28.10.2021 г., электронный адрес размещения: https://www.fortum.ru/raskrytie-informacii-v-sfere-teplosnabzenia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</si>
</sst>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_-* #,##0.00[$€-1]_-;\-* #,##0.00[$€-1]_-;_-* &quot;-&quot;??[$€-1]_-"/>
    <numFmt numFmtId="166" formatCode="&quot;$&quot;#,##0_);[Red]\(&quot;$&quot;#,##0\)"/>
    <numFmt numFmtId="167" formatCode="#,##0_ ;\-#,##0\ "/>
    <numFmt numFmtId="168" formatCode="#,##0.0000"/>
  </numFmts>
  <fonts count="42">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color theme="1"/>
      <name val="Calibri"/>
      <family val="2"/>
      <charset val="204"/>
      <scheme val="minor"/>
    </font>
    <font>
      <sz val="10"/>
      <name val="Times New Roman"/>
      <family val="1"/>
      <charset val="204"/>
    </font>
    <font>
      <vertAlign val="superscript"/>
      <sz val="10"/>
      <name val="Times New Roman"/>
      <family val="1"/>
      <charset val="204"/>
    </font>
    <font>
      <sz val="10"/>
      <color indexed="8"/>
      <name val="Tahoma"/>
      <family val="2"/>
      <charset val="204"/>
    </font>
    <font>
      <vertAlign val="superscript"/>
      <sz val="10"/>
      <color theme="1"/>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9">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30">
    <xf numFmtId="0" fontId="0" fillId="0" borderId="0" xfId="0"/>
    <xf numFmtId="0" fontId="27"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29" fillId="0" borderId="20" xfId="0" applyFont="1" applyBorder="1" applyAlignment="1">
      <alignment horizontal="center" vertical="center"/>
    </xf>
    <xf numFmtId="0" fontId="29" fillId="0" borderId="21"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9" fontId="27" fillId="0" borderId="9" xfId="0" applyNumberFormat="1" applyFont="1" applyBorder="1" applyAlignment="1">
      <alignment vertical="center" wrapText="1"/>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23" xfId="0" applyFont="1" applyFill="1" applyBorder="1" applyAlignment="1">
      <alignment horizontal="right" vertical="center" wrapText="1"/>
    </xf>
    <xf numFmtId="0" fontId="27" fillId="0" borderId="24" xfId="0" applyFont="1" applyBorder="1" applyAlignment="1">
      <alignment horizontal="left" vertical="center" wrapText="1"/>
    </xf>
    <xf numFmtId="0" fontId="27" fillId="11" borderId="9" xfId="0" applyFont="1" applyFill="1" applyBorder="1" applyAlignment="1">
      <alignment vertical="center"/>
    </xf>
    <xf numFmtId="0" fontId="27" fillId="0" borderId="23"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Alignment="1">
      <alignment horizontal="left" vertical="center"/>
    </xf>
    <xf numFmtId="0" fontId="31" fillId="0" borderId="17" xfId="65" applyFont="1" applyBorder="1" applyAlignment="1">
      <alignment vertical="center"/>
    </xf>
    <xf numFmtId="0" fontId="36" fillId="0" borderId="17" xfId="65" applyFont="1" applyBorder="1" applyAlignment="1">
      <alignment vertical="center"/>
    </xf>
    <xf numFmtId="0" fontId="36" fillId="0" borderId="19" xfId="65" applyFont="1" applyBorder="1" applyAlignment="1">
      <alignment vertical="center"/>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37" fillId="0" borderId="0" xfId="0" applyFont="1"/>
    <xf numFmtId="0" fontId="27" fillId="0" borderId="9" xfId="0" applyFont="1" applyFill="1" applyBorder="1" applyAlignment="1">
      <alignment horizontal="center" vertical="center" wrapText="1"/>
    </xf>
    <xf numFmtId="0" fontId="27" fillId="0" borderId="9" xfId="0" applyFont="1" applyBorder="1" applyAlignment="1">
      <alignment vertical="center" wrapText="1"/>
    </xf>
    <xf numFmtId="0" fontId="27" fillId="0" borderId="9" xfId="0" applyFont="1" applyBorder="1" applyAlignment="1">
      <alignment horizontal="left" vertical="center"/>
    </xf>
    <xf numFmtId="0" fontId="31" fillId="0" borderId="22" xfId="65" applyFont="1" applyBorder="1" applyAlignment="1">
      <alignment vertical="center"/>
    </xf>
    <xf numFmtId="4" fontId="27" fillId="0" borderId="0" xfId="0" applyNumberFormat="1" applyFont="1" applyAlignment="1">
      <alignment vertical="center"/>
    </xf>
    <xf numFmtId="0" fontId="27" fillId="0" borderId="0" xfId="0" applyFont="1" applyFill="1" applyAlignment="1">
      <alignment horizontal="left" vertical="center"/>
    </xf>
    <xf numFmtId="0" fontId="27"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0" fontId="27" fillId="0" borderId="0" xfId="0" applyFont="1" applyAlignment="1">
      <alignment horizontal="right" vertical="center" wrapText="1"/>
    </xf>
    <xf numFmtId="0" fontId="11" fillId="0" borderId="0" xfId="0" applyFont="1" applyFill="1" applyAlignment="1">
      <alignment horizontal="left" vertical="center"/>
    </xf>
    <xf numFmtId="0" fontId="27" fillId="0" borderId="9" xfId="0" applyFont="1" applyFill="1" applyBorder="1" applyAlignment="1">
      <alignment horizontal="left" vertical="center"/>
    </xf>
    <xf numFmtId="0" fontId="27" fillId="0" borderId="23" xfId="0" applyFont="1" applyFill="1" applyBorder="1" applyAlignment="1">
      <alignment vertical="center"/>
    </xf>
    <xf numFmtId="0" fontId="27" fillId="0" borderId="25" xfId="0" applyFont="1" applyFill="1" applyBorder="1" applyAlignment="1">
      <alignment vertical="center" wrapText="1"/>
    </xf>
    <xf numFmtId="0" fontId="40" fillId="0" borderId="25" xfId="0" applyFont="1" applyBorder="1" applyAlignment="1">
      <alignment vertical="center" wrapText="1"/>
    </xf>
    <xf numFmtId="0" fontId="40" fillId="0" borderId="23" xfId="0" applyFont="1" applyBorder="1" applyAlignment="1">
      <alignment vertical="center"/>
    </xf>
    <xf numFmtId="0" fontId="40" fillId="0" borderId="9" xfId="0" applyFont="1" applyBorder="1" applyAlignment="1">
      <alignment vertical="center" wrapText="1"/>
    </xf>
    <xf numFmtId="0" fontId="27" fillId="0" borderId="9" xfId="0" applyFont="1" applyFill="1" applyBorder="1" applyAlignment="1">
      <alignment horizontal="center" vertical="center" wrapText="1"/>
    </xf>
    <xf numFmtId="4" fontId="27" fillId="11" borderId="9" xfId="0" applyNumberFormat="1" applyFont="1" applyFill="1" applyBorder="1" applyAlignment="1">
      <alignment vertical="center"/>
    </xf>
    <xf numFmtId="4" fontId="11" fillId="11"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68" fontId="27" fillId="0" borderId="0" xfId="0" applyNumberFormat="1" applyFont="1" applyFill="1" applyAlignment="1">
      <alignment vertical="center"/>
    </xf>
    <xf numFmtId="0" fontId="37" fillId="0" borderId="0" xfId="0" applyFont="1" applyAlignment="1">
      <alignment vertical="center"/>
    </xf>
    <xf numFmtId="0" fontId="27" fillId="0" borderId="9" xfId="0" applyFont="1" applyFill="1" applyBorder="1" applyAlignment="1">
      <alignment horizontal="center" vertical="center" wrapText="1"/>
    </xf>
    <xf numFmtId="0" fontId="1" fillId="0" borderId="9" xfId="0" applyFont="1" applyFill="1" applyBorder="1" applyAlignment="1">
      <alignment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9" fillId="0" borderId="16" xfId="0" applyFont="1" applyBorder="1" applyAlignment="1">
      <alignment horizontal="center" vertical="center"/>
    </xf>
    <xf numFmtId="0" fontId="29" fillId="0" borderId="18" xfId="0" applyFont="1" applyBorder="1" applyAlignment="1">
      <alignment horizontal="center" vertical="center"/>
    </xf>
    <xf numFmtId="0" fontId="30" fillId="0" borderId="16" xfId="0" applyFont="1" applyBorder="1" applyAlignment="1">
      <alignment vertical="center"/>
    </xf>
    <xf numFmtId="0" fontId="30" fillId="0" borderId="18" xfId="0" applyFont="1" applyBorder="1" applyAlignment="1">
      <alignment vertical="center"/>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right" vertical="center" wrapText="1"/>
    </xf>
    <xf numFmtId="0" fontId="27" fillId="0" borderId="23"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4" fontId="27" fillId="0" borderId="23" xfId="0" applyNumberFormat="1" applyFont="1" applyFill="1" applyBorder="1" applyAlignment="1">
      <alignment horizontal="center" vertical="center"/>
    </xf>
    <xf numFmtId="4" fontId="27" fillId="0" borderId="24" xfId="0" applyNumberFormat="1" applyFont="1" applyFill="1" applyBorder="1" applyAlignment="1">
      <alignment horizontal="center" vertical="center"/>
    </xf>
    <xf numFmtId="0" fontId="27" fillId="0" borderId="24" xfId="0" applyFont="1" applyFill="1" applyBorder="1" applyAlignment="1">
      <alignment horizontal="center" vertical="center"/>
    </xf>
    <xf numFmtId="0" fontId="27" fillId="0" borderId="0" xfId="0" applyFont="1" applyAlignment="1">
      <alignment horizontal="right" vertical="center" wrapText="1"/>
    </xf>
    <xf numFmtId="0" fontId="27" fillId="0" borderId="9" xfId="0" applyFont="1" applyBorder="1" applyAlignment="1">
      <alignment horizontal="center" vertical="center" wrapText="1"/>
    </xf>
    <xf numFmtId="4" fontId="27" fillId="0" borderId="23" xfId="0" applyNumberFormat="1" applyFont="1" applyBorder="1" applyAlignment="1">
      <alignment horizontal="center" vertical="center"/>
    </xf>
    <xf numFmtId="4" fontId="27" fillId="0" borderId="24" xfId="0" applyNumberFormat="1" applyFont="1" applyBorder="1" applyAlignment="1">
      <alignment horizontal="center" vertical="center"/>
    </xf>
    <xf numFmtId="0" fontId="27" fillId="0" borderId="0" xfId="0" applyFont="1" applyAlignment="1">
      <alignment horizontal="left" vertical="center" wrapText="1"/>
    </xf>
    <xf numFmtId="4" fontId="27" fillId="11" borderId="23" xfId="0" applyNumberFormat="1" applyFont="1" applyFill="1" applyBorder="1" applyAlignment="1">
      <alignment horizontal="center" vertical="center"/>
    </xf>
    <xf numFmtId="0" fontId="27" fillId="11" borderId="24" xfId="0" applyFont="1" applyFill="1" applyBorder="1" applyAlignment="1">
      <alignment horizontal="center" vertical="center"/>
    </xf>
    <xf numFmtId="0" fontId="27" fillId="11" borderId="23" xfId="0" applyFont="1" applyFill="1" applyBorder="1" applyAlignment="1">
      <alignment horizontal="center"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5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FF"/>
      <color rgb="FFCCFFCC"/>
      <color rgb="FF0000FF"/>
      <color rgb="FFCCFFFF"/>
      <color rgb="FFFFFFCC"/>
      <color rgb="FF99FF33"/>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63" Type="http://schemas.openxmlformats.org/officeDocument/2006/relationships/externalLink" Target="externalLinks/externalLink32.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externalLink" Target="externalLinks/externalLink27.xml"/><Relationship Id="rId66" Type="http://schemas.openxmlformats.org/officeDocument/2006/relationships/externalLink" Target="externalLinks/externalLink3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61" Type="http://schemas.openxmlformats.org/officeDocument/2006/relationships/externalLink" Target="externalLinks/externalLink3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externalLink" Target="externalLinks/externalLink29.xml"/><Relationship Id="rId65" Type="http://schemas.openxmlformats.org/officeDocument/2006/relationships/externalLink" Target="externalLinks/externalLink3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64" Type="http://schemas.openxmlformats.org/officeDocument/2006/relationships/externalLink" Target="externalLinks/externalLink33.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externalLink" Target="externalLinks/externalLink28.xml"/><Relationship Id="rId67" Type="http://schemas.openxmlformats.org/officeDocument/2006/relationships/externalLink" Target="externalLinks/externalLink36.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62" Type="http://schemas.openxmlformats.org/officeDocument/2006/relationships/externalLink" Target="externalLinks/externalLink31.xml"/><Relationship Id="rId7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285750</xdr:colOff>
      <xdr:row>25</xdr:row>
      <xdr:rowOff>0</xdr:rowOff>
    </xdr:to>
    <xdr:pic>
      <xdr:nvPicPr>
        <xdr:cNvPr id="2" name="cmdCreatePrintedForm" descr="Создание печатной формы" hidden="1">
          <a:extLst>
            <a:ext uri="{FF2B5EF4-FFF2-40B4-BE49-F238E27FC236}">
              <a16:creationId xmlns=""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 xmlns:a16="http://schemas.microsoft.com/office/drawing/2014/main"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58;&#1072;&#1088;&#1080;&#1092;&#1099;%202023%20&#1075;&#1086;&#1076;%20&#1044;&#1054;&#1050;&#1059;&#1052;&#1045;&#1053;&#1058;&#1067;/&#1056;&#1072;&#1089;&#1095;&#1077;&#1090;%20&#1087;&#1086;%20&#1052;&#1059;_&#1058;&#1050;%20202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1%20(&#1058;&#1043;%2010,11)%20&#1053;&#1042;_FORM4.2023.ORG(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1%20(&#1058;&#1043;%2010,11)%20&#1053;&#1042;_INDEX.STATION.CZ.20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2_FORM4.2023.ORG(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2_INDEX.STATION.CZ.202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3%20&#1073;&#1077;&#1079;%20&#1044;&#1055;&#1052;_&#1053;&#1042;_&#1042;&#1056;_FORM4.2023.ORG(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3%20&#1073;&#1077;&#1079;%20&#1044;&#1055;&#1052;_&#1053;&#1042;_INDEX.STATION.CZ.20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3%20(&#1041;&#1051;%203)%20&#1053;&#1042;_FORM4.2023.ORG(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3%20(&#1041;&#1051;%203)%20&#1053;&#1042;_INDEX.STATION.CZ.202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4%20(&#1041;&#1051;-1)%20&#1044;&#1055;&#1052;%20&#1053;&#1042;_FORM4.2023.ORG(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1%20&#1073;&#1077;&#1079;%20&#1044;&#1055;&#1052;_&#1053;&#1042;_&#1042;&#1056;_FORM4.2023.ORG(v1.0).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4%20(&#1041;&#1051;-1)%20&#1044;&#1055;&#1052;_INDEX.STATION.CZ.202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4%20(&#1041;&#1051;-2)%20&#1044;&#1055;&#1052;%20&#1053;&#1042;_FORM4.2023.ORG(v1.0).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4%20(&#1041;&#1051;-2)%20&#1044;&#1055;&#1052;_INDEX.STATION.CZ.20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63;&#1077;&#1083;&#1103;&#1073;&#1080;&#1085;&#1089;&#1082;&#1072;&#1103;%20&#1058;&#1069;&#1062;-4%20(&#1041;&#1051;-3)%20&#1053;&#1042;_FORM4.2023.ORG(v1.0).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4%20(&#1041;&#1051;-3)%20&#1053;&#1042;_INDEX.STATION.CZ.202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58;&#1102;&#1084;&#1077;&#1085;&#1089;&#1082;&#1072;&#1103;%20&#1058;&#1069;&#1062;-1%20&#1073;&#1077;&#1079;%20&#1044;&#1055;&#1052;_&#1053;&#1042;_&#1042;&#1056;_FORM4.2023.ORG(v1.0).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58;&#1102;&#1084;&#1077;&#1085;&#1089;&#1082;&#1072;&#1103;%20&#1058;&#1069;&#1062;-1%20&#1073;&#1077;&#1079;%20&#1044;&#1055;&#1052;_&#1053;&#1042;_INDEX.STATION.CZ.202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58;&#1102;&#1084;&#1077;&#1085;&#1089;&#1082;&#1072;&#1103;%20&#1058;&#1069;&#1062;-1%20&#1041;&#1051;-2%20&#1053;&#1042;_FORM4.2023.ORG(v1.0).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58;&#1102;&#1084;&#1077;&#1085;&#1089;&#1082;&#1072;&#1103;%20&#1058;&#1069;&#1062;-1%20&#1041;&#1051;-2%20&#1053;&#1042;_INDEX.STATION.CZ.202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58;&#1102;&#1084;&#1077;&#1085;&#1089;&#1082;&#1072;&#1103;%20&#1058;&#1069;&#1062;-2_FORM4.2023.ORG(v1.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63;&#1077;&#1083;&#1103;&#1073;&#1080;&#1085;&#1089;&#1082;&#1072;&#1103;%20&#1058;&#1069;&#1062;-1%20&#1073;&#1077;&#1079;%20&#1044;&#1055;&#1052;_&#1053;&#1042;_INDEX.STATION.CZ.202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58;&#1102;&#1084;&#1077;&#1085;&#1089;&#1082;&#1072;&#1103;%20&#1058;&#1069;&#1062;-2_INDEX.STATION.CZ.202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53;&#1103;&#1075;&#1072;&#1085;&#1089;&#1082;&#1072;&#1103;%20&#1043;&#1056;&#1069;&#1057;%20&#1041;&#1051;-1%20&#1053;&#1042;_FORM4.2023.ORG(v1.0).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53;&#1103;&#1075;&#1072;&#1085;&#1089;&#1082;&#1072;&#1103;%20&#1043;&#1056;&#1069;&#1057;%20&#1041;&#1051;-1_INDEX.STATION.CZ.202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53;&#1103;&#1075;&#1072;&#1085;&#1089;&#1082;&#1072;&#1103;%20&#1043;&#1056;&#1069;&#1057;%20&#1041;&#1051;-2%20&#1044;&#1055;&#1052;%20&#1053;&#1042;_FORM4.2023.ORG(v1.0).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53;&#1103;&#1075;&#1072;&#1085;&#1089;&#1082;&#1072;&#1103;%20&#1043;&#1056;&#1069;&#1057;%20&#1041;&#1051;-2_INDEX.STATION.CZ.202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3/&#1060;&#1086;&#1088;&#1084;&#1072;%204/&#1060;&#1086;&#1088;&#1090;&#1091;&#1084;/&#1060;&#1086;&#1088;&#1090;&#1091;&#1084;_&#1053;&#1103;&#1075;&#1072;&#1085;&#1089;&#1082;&#1072;&#1103;%20&#1043;&#1056;&#1069;&#1057;%20&#1041;&#1051;-3%20&#1044;&#1055;&#1052;_FORM4.2023.ORG(v1.0).xlsb"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60;&#1057;&#1058;%202023/&#1056;&#1044;/2023_&#1060;&#1086;&#1088;&#1090;&#1091;&#1084;_&#1053;&#1103;&#1075;&#1072;&#1085;&#1089;&#1082;&#1072;&#1103;%20&#1043;&#1056;&#1069;&#1057;%20&#1041;&#1051;-3_INDEX.STATION.CZ.20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21%20&#1075;&#1086;&#10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58;&#1072;&#1088;&#1080;&#1092;&#1099;%202023%20&#1075;&#1086;&#1076;%20&#1044;&#1054;&#1050;&#1059;&#1052;&#1045;&#1053;&#1058;&#1067;/&#1060;&#1072;&#1082;&#1090;%202021/&#1060;&#1072;&#1082;&#1090;&#1080;&#1095;&#1077;&#1089;&#1082;&#1072;&#1103;%20&#1089;&#1084;&#1077;&#1090;&#1072;%202021%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1/&#1048;&#1085;&#1092;&#1086;&#1088;&#1084;&#1072;&#1094;&#1080;&#1103;%20&#1086;%20&#1090;&#1072;&#1088;&#1080;&#1092;&#1072;&#1093;%20&#1085;&#1072;%20&#1087;&#1086;&#1089;&#1090;&#1072;&#1074;&#1082;&#1091;%20&#1101;&#1083;&#1077;&#1082;&#1090;&#1088;&#1080;&#1095;&#1077;&#1089;&#1082;&#1086;&#1081;%20&#1101;&#1085;&#1077;&#1088;&#1075;&#1080;&#1080;%20(&#1084;&#1086;&#1097;&#1085;&#1086;&#1089;&#1090;&#1080;)%20&#1085;&#1072;%202021%20&#1075;&#1086;&#10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2/&#1048;&#1085;&#1092;&#1086;&#1088;&#1084;&#1072;&#1094;&#1080;&#1103;%20&#1086;%20&#1090;&#1072;&#1088;&#1080;&#1092;&#1072;&#1093;%20&#1085;&#1072;%20&#1087;&#1086;&#1089;&#1090;&#1072;&#1074;&#1082;&#1091;%20&#1101;&#1083;&#1077;&#1082;&#1090;&#1088;&#1080;&#1095;&#1077;&#1089;&#1082;&#1086;&#1081;%20&#1101;&#1085;&#1077;&#1088;&#1075;&#1080;&#1080;%20(&#1084;&#1086;&#1097;&#1085;&#1086;&#1089;&#1090;&#1080;)%20&#1085;&#1072;%202022%20&#1075;&#1086;&#10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3/&#1056;&#1044;/&#1057;&#1074;&#1086;&#1076;_&#1056;&#1044;%20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Вопросы"/>
      <sheetName val="дельта НВВ_Челябинск"/>
      <sheetName val="факт.НВВ_Челябинск"/>
      <sheetName val="дельта НВВ_Тюмень"/>
      <sheetName val="факт.НВВ_Тюмень"/>
      <sheetName val="УРУТ_2021"/>
      <sheetName val="3.1 Челябинск"/>
      <sheetName val="3.1 Тюмень"/>
      <sheetName val="ПО ТЭ Челябинск"/>
      <sheetName val="ПО ТЭ Тюмень"/>
      <sheetName val="Структура ПО Челябинск"/>
      <sheetName val="Структура ПО Тюмень"/>
      <sheetName val="Эн.ресурсы (тех.н) ЧТЭЦ-1"/>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
      <sheetName val="Индексы"/>
      <sheetName val="5.2 Челябинск"/>
      <sheetName val="5.2 Тюмень"/>
      <sheetName val="5.3 ЧТЭЦ-1"/>
      <sheetName val="5.3 ЧТЭЦ-2"/>
      <sheetName val="5.3 ЧТЭЦ-3"/>
      <sheetName val="5.3 ЧТЭЦ-4"/>
      <sheetName val="5.3 Челябинск"/>
      <sheetName val="5.3 ТТЭЦ-1"/>
      <sheetName val="5.3 ТТЭЦ-2"/>
      <sheetName val="5.3 Тюмень"/>
      <sheetName val="5.4 ЧТЭЦ-1"/>
      <sheetName val="5.4 ЧТЭЦ-2"/>
      <sheetName val="5.4 ЧТЭЦ-3"/>
      <sheetName val="5.4 ЧТЭЦ-4"/>
      <sheetName val="5.4 Челябинск"/>
      <sheetName val="5.4 ТТЭЦ-1"/>
      <sheetName val="5.4 ТТЭЦ-2"/>
      <sheetName val="5.4 Тюмень"/>
      <sheetName val="5.9 Челябинск"/>
      <sheetName val="5.9 Тюмень"/>
      <sheetName val="Лист1"/>
      <sheetName val="6.1. Челябинск"/>
      <sheetName val="6.1. ТО"/>
      <sheetName val="ПО ТН ЧТЭЦ-1"/>
      <sheetName val="ПО ТН ЧТЭЦ-2"/>
      <sheetName val="ПО ТН ЧТЭЦ-3"/>
      <sheetName val="ПО ТН ЧТЭЦ-4"/>
      <sheetName val="ПО ТН Челябинск"/>
      <sheetName val="ПО ТН ТТЭЦ-1"/>
      <sheetName val="ПО ТН ТТЭЦ-2"/>
      <sheetName val="Тариф ХОВ ЧТЭЦ-1"/>
      <sheetName val="Тариф ХОВ ЧТЭЦ-2"/>
      <sheetName val="Тариф ХОВ ЧТЭЦ-3"/>
      <sheetName val="Тариф ХОВ ЧТЭЦ-4"/>
      <sheetName val="Тариф ХОВ Челябинск"/>
      <sheetName val="Тариф ХОВ ТТЭЦ-1"/>
      <sheetName val="Тариф ХОВ ТТЭЦ-2"/>
      <sheetName val="Тариф ХОВ Челябинск_"/>
      <sheetName val="Тариф ХОВ ТТЭЦ-1_"/>
      <sheetName val="Тариф ХОВ ТТЭЦ-2_"/>
      <sheetName val="ТН_Челябинск"/>
      <sheetName val="ТН_Тюмень"/>
      <sheetName val="дельта НВВ_ХОВ Челябинск"/>
      <sheetName val="факт.НВВ_ХОВ Челябинск"/>
      <sheetName val="дельта НВВ_ХОВ ТТЭЦ-1"/>
      <sheetName val="факт.НВВ_ХОВ ТТЭЦ-1"/>
      <sheetName val="дельта НВВ_ХОВ ТТЭЦ-2"/>
      <sheetName val="факт.НВВ_ХОВ ТТЭЦ-2"/>
      <sheetName val="Заявление"/>
      <sheetName val="Презентаци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12">
          <cell r="I12">
            <v>1086.643008185627</v>
          </cell>
        </row>
      </sheetData>
      <sheetData sheetId="51">
        <row r="12">
          <cell r="I12">
            <v>725.01534920791141</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7">
          <cell r="L47">
            <v>87.473080474525688</v>
          </cell>
        </row>
      </sheetData>
      <sheetData sheetId="67">
        <row r="47">
          <cell r="L47">
            <v>28.463416905898601</v>
          </cell>
        </row>
      </sheetData>
      <sheetData sheetId="68">
        <row r="47">
          <cell r="L47">
            <v>58.657979082111531</v>
          </cell>
        </row>
      </sheetData>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83.799999999999983</v>
          </cell>
        </row>
        <row r="12">
          <cell r="H12">
            <v>82.589640768588126</v>
          </cell>
        </row>
        <row r="14">
          <cell r="H14">
            <v>5.9376946791261318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84</v>
          </cell>
        </row>
        <row r="11">
          <cell r="I11">
            <v>83.8</v>
          </cell>
          <cell r="L11">
            <v>83.799999999999983</v>
          </cell>
        </row>
        <row r="12">
          <cell r="I12">
            <v>71.604183333333339</v>
          </cell>
          <cell r="L12">
            <v>76.762195713859015</v>
          </cell>
        </row>
        <row r="13">
          <cell r="I13">
            <v>654.26260000000002</v>
          </cell>
          <cell r="L13">
            <v>640.52499999999986</v>
          </cell>
        </row>
        <row r="15">
          <cell r="I15">
            <v>598.25459999999998</v>
          </cell>
          <cell r="L15">
            <v>589.77699999999982</v>
          </cell>
        </row>
        <row r="16">
          <cell r="I16">
            <v>864.75900000000001</v>
          </cell>
          <cell r="L16">
            <v>789.97799999999984</v>
          </cell>
        </row>
        <row r="17">
          <cell r="I17">
            <v>864.65300000000002</v>
          </cell>
          <cell r="L17">
            <v>789.86499999999978</v>
          </cell>
        </row>
        <row r="20">
          <cell r="L20">
            <v>832.56751444107465</v>
          </cell>
        </row>
        <row r="21">
          <cell r="L21">
            <v>152936.99490539808</v>
          </cell>
        </row>
        <row r="31">
          <cell r="I31">
            <v>1038604.8682079839</v>
          </cell>
          <cell r="L31">
            <v>1023540.8818400303</v>
          </cell>
        </row>
        <row r="32">
          <cell r="I32">
            <v>477125.57611269434</v>
          </cell>
          <cell r="L32">
            <v>490099.1486643285</v>
          </cell>
        </row>
        <row r="33">
          <cell r="I33">
            <v>561479.29209528957</v>
          </cell>
          <cell r="L33">
            <v>533441.73317570181</v>
          </cell>
        </row>
        <row r="43">
          <cell r="G43">
            <v>477958.82033353753</v>
          </cell>
          <cell r="H43">
            <v>125617.96700485743</v>
          </cell>
          <cell r="I43">
            <v>603576.7873383949</v>
          </cell>
          <cell r="J43">
            <v>491029.17096451356</v>
          </cell>
          <cell r="K43">
            <v>140877.35441781153</v>
          </cell>
          <cell r="L43">
            <v>631906.52538232505</v>
          </cell>
        </row>
      </sheetData>
      <sheetData sheetId="7"/>
      <sheetData sheetId="8">
        <row r="16">
          <cell r="G16">
            <v>0.13299999999999998</v>
          </cell>
        </row>
        <row r="170">
          <cell r="G170">
            <v>830.99060944107464</v>
          </cell>
        </row>
      </sheetData>
      <sheetData sheetId="9">
        <row r="170">
          <cell r="G170">
            <v>797.52930627310559</v>
          </cell>
        </row>
      </sheetData>
      <sheetData sheetId="10">
        <row r="170">
          <cell r="G170">
            <v>725.615094813361</v>
          </cell>
        </row>
      </sheetData>
      <sheetData sheetId="11"/>
      <sheetData sheetId="12"/>
      <sheetData sheetId="13">
        <row r="24">
          <cell r="L24">
            <v>192.1</v>
          </cell>
          <cell r="M24">
            <v>192.1</v>
          </cell>
        </row>
        <row r="28">
          <cell r="L28">
            <v>156.4</v>
          </cell>
          <cell r="M28">
            <v>156.39999999999998</v>
          </cell>
        </row>
      </sheetData>
      <sheetData sheetId="14">
        <row r="19">
          <cell r="G19">
            <v>0</v>
          </cell>
        </row>
      </sheetData>
      <sheetData sheetId="15"/>
      <sheetData sheetId="16"/>
      <sheetData sheetId="17">
        <row r="15">
          <cell r="G15">
            <v>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320</v>
          </cell>
        </row>
        <row r="12">
          <cell r="H12">
            <v>320</v>
          </cell>
        </row>
        <row r="14">
          <cell r="H14">
            <v>23.236538909156845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320.00000543945725</v>
          </cell>
        </row>
        <row r="11">
          <cell r="I11">
            <v>320</v>
          </cell>
          <cell r="L11">
            <v>320</v>
          </cell>
        </row>
        <row r="12">
          <cell r="I12">
            <v>297.12352499999997</v>
          </cell>
          <cell r="L12">
            <v>296.57180752901519</v>
          </cell>
        </row>
        <row r="13">
          <cell r="I13">
            <v>1365.153</v>
          </cell>
          <cell r="L13">
            <v>1252.4969999999998</v>
          </cell>
        </row>
        <row r="15">
          <cell r="I15">
            <v>1165.1180999999999</v>
          </cell>
          <cell r="L15">
            <v>1047.4219999999998</v>
          </cell>
        </row>
        <row r="16">
          <cell r="I16">
            <v>2246.1129999999998</v>
          </cell>
          <cell r="L16">
            <v>2216.3229999999999</v>
          </cell>
        </row>
        <row r="17">
          <cell r="I17">
            <v>2234.761</v>
          </cell>
          <cell r="L17">
            <v>2206.1099999999997</v>
          </cell>
        </row>
        <row r="20">
          <cell r="L20">
            <v>902.85306325827924</v>
          </cell>
        </row>
        <row r="21">
          <cell r="L21">
            <v>369437.54895006504</v>
          </cell>
        </row>
        <row r="31">
          <cell r="I31">
            <v>2281416.5943559972</v>
          </cell>
          <cell r="L31">
            <v>2250672.3315541833</v>
          </cell>
        </row>
        <row r="32">
          <cell r="I32">
            <v>1000506.1675116576</v>
          </cell>
          <cell r="L32">
            <v>936126.29291885963</v>
          </cell>
        </row>
        <row r="33">
          <cell r="I33">
            <v>1280910.4268443396</v>
          </cell>
          <cell r="L33">
            <v>1314546.0386353238</v>
          </cell>
        </row>
        <row r="43">
          <cell r="G43">
            <v>1010527.7698959305</v>
          </cell>
          <cell r="H43">
            <v>1260061.6902707063</v>
          </cell>
          <cell r="I43">
            <v>2270589.4601666369</v>
          </cell>
          <cell r="J43">
            <v>945668.1612241132</v>
          </cell>
          <cell r="K43">
            <v>1314777.1399345179</v>
          </cell>
          <cell r="L43">
            <v>2260445.3011586312</v>
          </cell>
        </row>
      </sheetData>
      <sheetData sheetId="7"/>
      <sheetData sheetId="8">
        <row r="16">
          <cell r="G16">
            <v>1.7329999999999999</v>
          </cell>
        </row>
        <row r="181">
          <cell r="G181">
            <v>893.74320275768491</v>
          </cell>
        </row>
      </sheetData>
      <sheetData sheetId="9">
        <row r="181">
          <cell r="G181">
            <v>858.71652625743059</v>
          </cell>
        </row>
      </sheetData>
      <sheetData sheetId="10">
        <row r="181">
          <cell r="G181">
            <v>850.8521760892603</v>
          </cell>
        </row>
      </sheetData>
      <sheetData sheetId="11"/>
      <sheetData sheetId="12"/>
      <sheetData sheetId="13">
        <row r="24">
          <cell r="L24">
            <v>252.09999999999997</v>
          </cell>
          <cell r="M24">
            <v>252.10000000000008</v>
          </cell>
        </row>
        <row r="28">
          <cell r="L28">
            <v>168.3</v>
          </cell>
          <cell r="M28">
            <v>168.30000000000004</v>
          </cell>
        </row>
      </sheetData>
      <sheetData sheetId="14">
        <row r="19">
          <cell r="G19">
            <v>0</v>
          </cell>
        </row>
      </sheetData>
      <sheetData sheetId="15"/>
      <sheetData sheetId="16"/>
      <sheetData sheetId="17">
        <row r="15">
          <cell r="G15">
            <v>1.0956465356665701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360</v>
          </cell>
        </row>
        <row r="12">
          <cell r="H12">
            <v>359.92857142857139</v>
          </cell>
        </row>
        <row r="14">
          <cell r="H14">
            <v>23.752289479860043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row r="8">
          <cell r="E8">
            <v>2023</v>
          </cell>
        </row>
      </sheetData>
      <sheetData sheetId="3"/>
      <sheetData sheetId="4"/>
      <sheetData sheetId="5"/>
      <sheetData sheetId="6">
        <row r="10">
          <cell r="K10">
            <v>360</v>
          </cell>
        </row>
        <row r="11">
          <cell r="I11">
            <v>360</v>
          </cell>
          <cell r="L11">
            <v>360</v>
          </cell>
        </row>
        <row r="12">
          <cell r="I12">
            <v>334.43759166666666</v>
          </cell>
          <cell r="L12">
            <v>334.24059150905657</v>
          </cell>
        </row>
        <row r="13">
          <cell r="I13">
            <v>2333.6644999999999</v>
          </cell>
          <cell r="L13">
            <v>2318.5779999999995</v>
          </cell>
        </row>
        <row r="15">
          <cell r="I15">
            <v>2110.0086999999999</v>
          </cell>
          <cell r="L15">
            <v>2093.1819769999993</v>
          </cell>
        </row>
        <row r="16">
          <cell r="I16">
            <v>2397.2527</v>
          </cell>
          <cell r="L16">
            <v>2325.6459999999997</v>
          </cell>
        </row>
        <row r="17">
          <cell r="I17">
            <v>2377.9027000000001</v>
          </cell>
          <cell r="L17">
            <v>2305.0593333333331</v>
          </cell>
        </row>
        <row r="20">
          <cell r="L20">
            <v>796.89773173550373</v>
          </cell>
        </row>
        <row r="21">
          <cell r="L21">
            <v>281971.89030556206</v>
          </cell>
        </row>
        <row r="31">
          <cell r="I31">
            <v>2965624.3631642172</v>
          </cell>
          <cell r="L31">
            <v>3029143.5057722158</v>
          </cell>
        </row>
        <row r="32">
          <cell r="I32">
            <v>1597686.5767470226</v>
          </cell>
          <cell r="L32">
            <v>1648983.3737681089</v>
          </cell>
        </row>
        <row r="33">
          <cell r="I33">
            <v>1367937.7864171946</v>
          </cell>
          <cell r="L33">
            <v>1380160.1320041069</v>
          </cell>
        </row>
        <row r="43">
          <cell r="G43">
            <v>1615835.5250971997</v>
          </cell>
          <cell r="H43">
            <v>1082409.4738751387</v>
          </cell>
          <cell r="I43">
            <v>2698244.9989723386</v>
          </cell>
          <cell r="J43">
            <v>1668051.9695809367</v>
          </cell>
          <cell r="K43">
            <v>1130957.4168558945</v>
          </cell>
          <cell r="L43">
            <v>2799009.3864368312</v>
          </cell>
        </row>
      </sheetData>
      <sheetData sheetId="7"/>
      <sheetData sheetId="8">
        <row r="16">
          <cell r="G16">
            <v>2.8546619999999994</v>
          </cell>
        </row>
        <row r="170">
          <cell r="G170">
            <v>787.78787123490963</v>
          </cell>
        </row>
      </sheetData>
      <sheetData sheetId="9">
        <row r="170">
          <cell r="G170">
            <v>757.19430765713105</v>
          </cell>
        </row>
      </sheetData>
      <sheetData sheetId="10">
        <row r="170">
          <cell r="G170">
            <v>705.55771870279978</v>
          </cell>
        </row>
      </sheetData>
      <sheetData sheetId="11"/>
      <sheetData sheetId="12"/>
      <sheetData sheetId="13">
        <row r="24">
          <cell r="L24">
            <v>218</v>
          </cell>
          <cell r="M24">
            <v>217.99999999999997</v>
          </cell>
        </row>
        <row r="28">
          <cell r="L28">
            <v>165</v>
          </cell>
          <cell r="M28">
            <v>165</v>
          </cell>
        </row>
      </sheetData>
      <sheetData sheetId="14">
        <row r="19">
          <cell r="G19">
            <v>0</v>
          </cell>
        </row>
      </sheetData>
      <sheetData sheetId="15"/>
      <sheetData sheetId="16"/>
      <sheetData sheetId="17">
        <row r="15">
          <cell r="G15">
            <v>1.0810323859285618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233</v>
          </cell>
        </row>
        <row r="12">
          <cell r="H12">
            <v>231.69696969696972</v>
          </cell>
        </row>
        <row r="14">
          <cell r="H14">
            <v>5.6309393161162271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233</v>
          </cell>
          <cell r="L11">
            <v>233</v>
          </cell>
        </row>
        <row r="12">
          <cell r="I12">
            <v>227.69133333333335</v>
          </cell>
          <cell r="L12">
            <v>226.89954042492772</v>
          </cell>
        </row>
        <row r="13">
          <cell r="I13">
            <v>1440.3224</v>
          </cell>
          <cell r="L13">
            <v>1266.0723333333335</v>
          </cell>
        </row>
        <row r="15">
          <cell r="I15">
            <v>1393.7085</v>
          </cell>
          <cell r="L15">
            <v>1224.443381758319</v>
          </cell>
        </row>
        <row r="16">
          <cell r="I16">
            <v>318.06529999999998</v>
          </cell>
          <cell r="L16">
            <v>288.33366666666666</v>
          </cell>
        </row>
        <row r="17">
          <cell r="I17">
            <v>318.06529999999998</v>
          </cell>
          <cell r="L17">
            <v>288.33366666666666</v>
          </cell>
        </row>
        <row r="20">
          <cell r="L20">
            <v>860.62264328772551</v>
          </cell>
        </row>
        <row r="21">
          <cell r="L21">
            <v>164555.76984688206</v>
          </cell>
        </row>
        <row r="31">
          <cell r="I31">
            <v>1318286.279896142</v>
          </cell>
          <cell r="L31">
            <v>1210518.117420827</v>
          </cell>
        </row>
        <row r="32">
          <cell r="I32">
            <v>1149991.9773064372</v>
          </cell>
          <cell r="L32">
            <v>1051852.8688740944</v>
          </cell>
        </row>
        <row r="33">
          <cell r="I33">
            <v>168294.30258970475</v>
          </cell>
          <cell r="L33">
            <v>158665.24854673259</v>
          </cell>
        </row>
        <row r="43">
          <cell r="G43">
            <v>1151933.1233555691</v>
          </cell>
          <cell r="H43">
            <v>429826.52748793137</v>
          </cell>
          <cell r="I43">
            <v>1581759.6508435004</v>
          </cell>
          <cell r="J43">
            <v>1053783.6997650061</v>
          </cell>
          <cell r="K43">
            <v>448051.54263033258</v>
          </cell>
          <cell r="L43">
            <v>1501835.2423953386</v>
          </cell>
        </row>
      </sheetData>
      <sheetData sheetId="7"/>
      <sheetData sheetId="8">
        <row r="16">
          <cell r="G16">
            <v>0</v>
          </cell>
        </row>
        <row r="170">
          <cell r="G170">
            <v>859.0457382877255</v>
          </cell>
        </row>
      </sheetData>
      <sheetData sheetId="9">
        <row r="170">
          <cell r="G170">
            <v>825.13092035130535</v>
          </cell>
        </row>
      </sheetData>
      <sheetData sheetId="10">
        <row r="170">
          <cell r="G170">
            <v>765.81903036408687</v>
          </cell>
        </row>
      </sheetData>
      <sheetData sheetId="11"/>
      <sheetData sheetId="12"/>
      <sheetData sheetId="13">
        <row r="24">
          <cell r="L24">
            <v>238</v>
          </cell>
          <cell r="M24">
            <v>238.00000000000003</v>
          </cell>
        </row>
        <row r="28">
          <cell r="L28">
            <v>153</v>
          </cell>
          <cell r="M28">
            <v>153</v>
          </cell>
        </row>
      </sheetData>
      <sheetData sheetId="14">
        <row r="47">
          <cell r="G47">
            <v>860.62264328772551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v>
          </cell>
        </row>
        <row r="12">
          <cell r="H12">
            <v>247</v>
          </cell>
        </row>
        <row r="14">
          <cell r="H14">
            <v>9.4243420912271798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50</v>
          </cell>
        </row>
        <row r="12">
          <cell r="H12">
            <v>26.514985854788495</v>
          </cell>
        </row>
        <row r="14">
          <cell r="H14">
            <v>3.6045858934971839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v>
          </cell>
          <cell r="L11">
            <v>247</v>
          </cell>
        </row>
        <row r="12">
          <cell r="I12">
            <v>237.06090833333334</v>
          </cell>
          <cell r="L12">
            <v>237.22111178475421</v>
          </cell>
        </row>
        <row r="13">
          <cell r="I13">
            <v>1557.0956000000001</v>
          </cell>
          <cell r="L13">
            <v>1620.8813333333335</v>
          </cell>
        </row>
        <row r="15">
          <cell r="I15">
            <v>1470.1187</v>
          </cell>
          <cell r="L15">
            <v>1535.3589748333336</v>
          </cell>
        </row>
        <row r="16">
          <cell r="I16">
            <v>508.81490000000002</v>
          </cell>
          <cell r="L16">
            <v>521.21592283654979</v>
          </cell>
        </row>
        <row r="17">
          <cell r="I17">
            <v>507.65390000000002</v>
          </cell>
          <cell r="L17">
            <v>520.10308950321644</v>
          </cell>
        </row>
        <row r="20">
          <cell r="L20">
            <v>948.07567422951672</v>
          </cell>
        </row>
        <row r="31">
          <cell r="I31">
            <v>1679497.0222653167</v>
          </cell>
          <cell r="L31">
            <v>1817279.8531709593</v>
          </cell>
        </row>
        <row r="32">
          <cell r="I32">
            <v>1337763.8741089492</v>
          </cell>
          <cell r="L32">
            <v>1453215.3800052425</v>
          </cell>
        </row>
        <row r="33">
          <cell r="I33">
            <v>341733.14815636748</v>
          </cell>
          <cell r="L33">
            <v>364064.47316571674</v>
          </cell>
        </row>
        <row r="43">
          <cell r="G43">
            <v>1339811.4436733595</v>
          </cell>
          <cell r="H43">
            <v>0</v>
          </cell>
          <cell r="I43">
            <v>1339811.4436733595</v>
          </cell>
          <cell r="J43">
            <v>1455636.4952494523</v>
          </cell>
          <cell r="K43">
            <v>0</v>
          </cell>
          <cell r="L43">
            <v>1455636.4952494523</v>
          </cell>
        </row>
      </sheetData>
      <sheetData sheetId="7"/>
      <sheetData sheetId="8">
        <row r="16">
          <cell r="G16">
            <v>0.12915783333333333</v>
          </cell>
        </row>
        <row r="170">
          <cell r="G170">
            <v>946.4987692295166</v>
          </cell>
        </row>
      </sheetData>
      <sheetData sheetId="9">
        <row r="170">
          <cell r="G170">
            <v>909.96997324702363</v>
          </cell>
        </row>
      </sheetData>
      <sheetData sheetId="10">
        <row r="170">
          <cell r="G170">
            <v>863.86910504855473</v>
          </cell>
        </row>
      </sheetData>
      <sheetData sheetId="11"/>
      <sheetData sheetId="12"/>
      <sheetData sheetId="13">
        <row r="24">
          <cell r="L24">
            <v>220.1</v>
          </cell>
          <cell r="M24">
            <v>220.10000000000005</v>
          </cell>
        </row>
        <row r="28">
          <cell r="L28">
            <v>163</v>
          </cell>
          <cell r="M28">
            <v>163.00000000000003</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247.5</v>
          </cell>
        </row>
        <row r="12">
          <cell r="H12">
            <v>247.5</v>
          </cell>
        </row>
        <row r="14">
          <cell r="H14">
            <v>12.050006400409627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247.5</v>
          </cell>
          <cell r="L11">
            <v>247.5</v>
          </cell>
        </row>
        <row r="12">
          <cell r="I12">
            <v>237.44374999999999</v>
          </cell>
          <cell r="L12">
            <v>236.54800594353949</v>
          </cell>
        </row>
        <row r="13">
          <cell r="I13">
            <v>1577.6694</v>
          </cell>
          <cell r="L13">
            <v>1614.1453333333332</v>
          </cell>
        </row>
        <row r="15">
          <cell r="I15">
            <v>1489.6088</v>
          </cell>
          <cell r="L15">
            <v>1518.1852759953194</v>
          </cell>
        </row>
        <row r="16">
          <cell r="I16">
            <v>509.82229999999998</v>
          </cell>
          <cell r="L16">
            <v>581.07103240797949</v>
          </cell>
        </row>
        <row r="17">
          <cell r="I17">
            <v>508.71389999999997</v>
          </cell>
          <cell r="L17">
            <v>579.80786574131287</v>
          </cell>
        </row>
        <row r="20">
          <cell r="L20">
            <v>956.814890328616</v>
          </cell>
        </row>
        <row r="31">
          <cell r="I31">
            <v>1712615.4751975159</v>
          </cell>
          <cell r="L31">
            <v>1859765.9256106024</v>
          </cell>
        </row>
        <row r="32">
          <cell r="I32">
            <v>1367113.8217389053</v>
          </cell>
          <cell r="L32">
            <v>1450228.244397338</v>
          </cell>
        </row>
        <row r="33">
          <cell r="I33">
            <v>345501.65345861064</v>
          </cell>
          <cell r="L33">
            <v>409537.68121326435</v>
          </cell>
        </row>
        <row r="43">
          <cell r="G43">
            <v>1369188.5369586749</v>
          </cell>
          <cell r="H43">
            <v>0</v>
          </cell>
          <cell r="I43">
            <v>1369188.5369586749</v>
          </cell>
          <cell r="J43">
            <v>1452622.2783499812</v>
          </cell>
          <cell r="K43">
            <v>0</v>
          </cell>
          <cell r="L43">
            <v>1452622.2783499812</v>
          </cell>
        </row>
      </sheetData>
      <sheetData sheetId="7"/>
      <sheetData sheetId="8">
        <row r="16">
          <cell r="G16">
            <v>0.124782</v>
          </cell>
        </row>
        <row r="170">
          <cell r="G170">
            <v>955.23798532861611</v>
          </cell>
        </row>
      </sheetData>
      <sheetData sheetId="9">
        <row r="170">
          <cell r="G170">
            <v>917.76701489606205</v>
          </cell>
        </row>
      </sheetData>
      <sheetData sheetId="10">
        <row r="170">
          <cell r="G170">
            <v>871.54978215099743</v>
          </cell>
        </row>
      </sheetData>
      <sheetData sheetId="11"/>
      <sheetData sheetId="12"/>
      <sheetData sheetId="13">
        <row r="24">
          <cell r="L24">
            <v>220.1</v>
          </cell>
          <cell r="M24">
            <v>220.09999999999997</v>
          </cell>
        </row>
        <row r="28">
          <cell r="L28">
            <v>163</v>
          </cell>
          <cell r="M28">
            <v>163.00000000000003</v>
          </cell>
        </row>
      </sheetData>
      <sheetData sheetId="14">
        <row r="47">
          <cell r="G47">
            <v>956.814890328616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263</v>
          </cell>
        </row>
        <row r="12">
          <cell r="H12">
            <v>263</v>
          </cell>
        </row>
        <row r="14">
          <cell r="H14">
            <v>7.5171781660692885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247.5</v>
          </cell>
        </row>
        <row r="11">
          <cell r="I11">
            <v>263</v>
          </cell>
          <cell r="L11">
            <v>263</v>
          </cell>
        </row>
        <row r="12">
          <cell r="I12">
            <v>254.855625</v>
          </cell>
          <cell r="L12">
            <v>255.44928874070163</v>
          </cell>
        </row>
        <row r="13">
          <cell r="I13">
            <v>1638.1579999999999</v>
          </cell>
          <cell r="L13">
            <v>1560.1236666666668</v>
          </cell>
        </row>
        <row r="15">
          <cell r="I15">
            <v>1566.8544999999999</v>
          </cell>
          <cell r="L15">
            <v>1494.0472683333337</v>
          </cell>
        </row>
        <row r="16">
          <cell r="I16">
            <v>290.90870000000001</v>
          </cell>
          <cell r="L16">
            <v>212.58204475547083</v>
          </cell>
        </row>
        <row r="17">
          <cell r="I17">
            <v>290.34480000000002</v>
          </cell>
          <cell r="L17">
            <v>212.11337808880415</v>
          </cell>
        </row>
        <row r="20">
          <cell r="L20">
            <v>939.35259250821548</v>
          </cell>
        </row>
        <row r="21">
          <cell r="K21">
            <v>137047.60029737651</v>
          </cell>
        </row>
        <row r="31">
          <cell r="I31">
            <v>1605806.2370184471</v>
          </cell>
          <cell r="L31">
            <v>1548197.4073187876</v>
          </cell>
        </row>
        <row r="32">
          <cell r="I32">
            <v>1412227.6578433095</v>
          </cell>
          <cell r="L32">
            <v>1401081.2042310631</v>
          </cell>
        </row>
        <row r="33">
          <cell r="I33">
            <v>193578.57917513768</v>
          </cell>
          <cell r="L33">
            <v>147116.20308772451</v>
          </cell>
        </row>
        <row r="43">
          <cell r="G43">
            <v>1414409.9602560734</v>
          </cell>
          <cell r="H43">
            <v>400601.55064092699</v>
          </cell>
          <cell r="I43">
            <v>1815011.5108970003</v>
          </cell>
          <cell r="J43">
            <v>1403437.1748387346</v>
          </cell>
          <cell r="K43">
            <v>420104.54423501756</v>
          </cell>
          <cell r="L43">
            <v>1823541.7190737522</v>
          </cell>
        </row>
      </sheetData>
      <sheetData sheetId="7"/>
      <sheetData sheetId="8">
        <row r="16">
          <cell r="G16">
            <v>0.11580099999999999</v>
          </cell>
        </row>
        <row r="170">
          <cell r="G170">
            <v>937.77568750821536</v>
          </cell>
        </row>
      </sheetData>
      <sheetData sheetId="9">
        <row r="170">
          <cell r="G170">
            <v>901.31384748444066</v>
          </cell>
        </row>
      </sheetData>
      <sheetData sheetId="10">
        <row r="170">
          <cell r="G170">
            <v>855.66863468937004</v>
          </cell>
        </row>
      </sheetData>
      <sheetData sheetId="11"/>
      <sheetData sheetId="12"/>
      <sheetData sheetId="13">
        <row r="24">
          <cell r="L24">
            <v>220.1</v>
          </cell>
          <cell r="M24">
            <v>220.10000000000005</v>
          </cell>
        </row>
        <row r="28">
          <cell r="L28">
            <v>163</v>
          </cell>
          <cell r="M28">
            <v>163</v>
          </cell>
        </row>
      </sheetData>
      <sheetData sheetId="14">
        <row r="47">
          <cell r="G47">
            <v>939.35259250821548</v>
          </cell>
        </row>
      </sheetData>
      <sheetData sheetId="15"/>
      <sheetData sheetId="16"/>
      <sheetData sheetId="17">
        <row r="15">
          <cell r="G15">
            <v>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472</v>
          </cell>
        </row>
        <row r="12">
          <cell r="H12">
            <v>472</v>
          </cell>
        </row>
        <row r="14">
          <cell r="H14">
            <v>27.504252538829107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472</v>
          </cell>
        </row>
        <row r="11">
          <cell r="I11">
            <v>472</v>
          </cell>
          <cell r="L11">
            <v>472</v>
          </cell>
        </row>
        <row r="12">
          <cell r="I12">
            <v>444.59368333333333</v>
          </cell>
          <cell r="L12">
            <v>445.63393123826592</v>
          </cell>
        </row>
        <row r="13">
          <cell r="I13">
            <v>2625.2889</v>
          </cell>
          <cell r="L13">
            <v>2582.2660000000001</v>
          </cell>
        </row>
        <row r="15">
          <cell r="I15">
            <v>2415.2656999999999</v>
          </cell>
          <cell r="L15">
            <v>2351.8560000000002</v>
          </cell>
        </row>
        <row r="16">
          <cell r="I16">
            <v>2130.2455</v>
          </cell>
          <cell r="L16">
            <v>2164.31</v>
          </cell>
        </row>
        <row r="17">
          <cell r="I17">
            <v>2124.1007</v>
          </cell>
          <cell r="L17">
            <v>2158.6179999999999</v>
          </cell>
        </row>
        <row r="20">
          <cell r="L20">
            <v>749.44804935463821</v>
          </cell>
        </row>
        <row r="21">
          <cell r="L21">
            <v>226778.26051931563</v>
          </cell>
        </row>
        <row r="31">
          <cell r="I31">
            <v>2754388.5493441187</v>
          </cell>
          <cell r="L31">
            <v>2844312.5142190247</v>
          </cell>
        </row>
        <row r="32">
          <cell r="I32">
            <v>1710359.4227331143</v>
          </cell>
          <cell r="L32">
            <v>1741159.4803663152</v>
          </cell>
        </row>
        <row r="33">
          <cell r="I33">
            <v>1044029.1266110044</v>
          </cell>
          <cell r="L33">
            <v>1103153.0338527095</v>
          </cell>
        </row>
        <row r="43">
          <cell r="G43">
            <v>1731143.1670482038</v>
          </cell>
          <cell r="H43">
            <v>1162461.9076530589</v>
          </cell>
          <cell r="I43">
            <v>2893605.0747012626</v>
          </cell>
          <cell r="J43">
            <v>1762593.8915630023</v>
          </cell>
          <cell r="K43">
            <v>1212721.0530551791</v>
          </cell>
          <cell r="L43">
            <v>2975314.9446181813</v>
          </cell>
        </row>
      </sheetData>
      <sheetData sheetId="7"/>
      <sheetData sheetId="8">
        <row r="16">
          <cell r="G16">
            <v>1.6670000000000003</v>
          </cell>
        </row>
        <row r="170">
          <cell r="G170">
            <v>740.33422129854682</v>
          </cell>
        </row>
      </sheetData>
      <sheetData sheetId="9">
        <row r="170">
          <cell r="G170">
            <v>708.14545278936157</v>
          </cell>
        </row>
      </sheetData>
      <sheetData sheetId="10">
        <row r="170">
          <cell r="G170">
            <v>641.82756628985794</v>
          </cell>
        </row>
      </sheetData>
      <sheetData sheetId="11"/>
      <sheetData sheetId="12"/>
      <sheetData sheetId="13">
        <row r="24">
          <cell r="L24">
            <v>241.99999999999997</v>
          </cell>
          <cell r="M24">
            <v>242</v>
          </cell>
        </row>
        <row r="28">
          <cell r="L28">
            <v>168</v>
          </cell>
          <cell r="M28">
            <v>168</v>
          </cell>
        </row>
      </sheetData>
      <sheetData sheetId="14">
        <row r="19">
          <cell r="G19">
            <v>0</v>
          </cell>
        </row>
      </sheetData>
      <sheetData sheetId="15"/>
      <sheetData sheetId="16"/>
      <sheetData sheetId="17">
        <row r="15">
          <cell r="G15">
            <v>1.0805716498749445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209.69999999999996</v>
          </cell>
        </row>
        <row r="12">
          <cell r="H12">
            <v>209.69999999999996</v>
          </cell>
        </row>
        <row r="14">
          <cell r="H14">
            <v>9.2753965027095084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209.7</v>
          </cell>
          <cell r="L11">
            <v>209.69999999999996</v>
          </cell>
        </row>
        <row r="12">
          <cell r="I12">
            <v>200.56704999999999</v>
          </cell>
          <cell r="L12">
            <v>199.8992730201399</v>
          </cell>
        </row>
        <row r="13">
          <cell r="I13">
            <v>1395.6439</v>
          </cell>
          <cell r="L13">
            <v>1261.4549999999999</v>
          </cell>
        </row>
        <row r="15">
          <cell r="I15">
            <v>1315.7175</v>
          </cell>
          <cell r="L15">
            <v>1174.8639999999998</v>
          </cell>
        </row>
        <row r="16">
          <cell r="I16">
            <v>689.03830000000005</v>
          </cell>
          <cell r="L16">
            <v>700.48</v>
          </cell>
        </row>
        <row r="17">
          <cell r="I17">
            <v>689.03830000000005</v>
          </cell>
          <cell r="L17">
            <v>700.48</v>
          </cell>
        </row>
        <row r="20">
          <cell r="L20">
            <v>808.91986853578999</v>
          </cell>
        </row>
        <row r="21">
          <cell r="L21">
            <v>164555.76984688206</v>
          </cell>
        </row>
        <row r="31">
          <cell r="I31">
            <v>1299992.5664248073</v>
          </cell>
          <cell r="L31">
            <v>1248663.2287366821</v>
          </cell>
        </row>
        <row r="32">
          <cell r="I32">
            <v>1016105.5948051078</v>
          </cell>
          <cell r="L32">
            <v>948518.18351151235</v>
          </cell>
        </row>
        <row r="33">
          <cell r="I33">
            <v>283886.9716196995</v>
          </cell>
          <cell r="L33">
            <v>300145.04522516974</v>
          </cell>
        </row>
        <row r="43">
          <cell r="G43">
            <v>1017938.1156133678</v>
          </cell>
          <cell r="H43">
            <v>378622.39799786685</v>
          </cell>
          <cell r="I43">
            <v>1396560.5136112347</v>
          </cell>
          <cell r="J43">
            <v>950370.83242743218</v>
          </cell>
          <cell r="K43">
            <v>394734.94516393414</v>
          </cell>
          <cell r="L43">
            <v>1345105.7775913663</v>
          </cell>
        </row>
      </sheetData>
      <sheetData sheetId="7"/>
      <sheetData sheetId="8">
        <row r="16">
          <cell r="G16">
            <v>0</v>
          </cell>
        </row>
        <row r="170">
          <cell r="G170">
            <v>807.34296353579009</v>
          </cell>
        </row>
      </sheetData>
      <sheetData sheetId="9">
        <row r="170">
          <cell r="G170">
            <v>772.28249590440782</v>
          </cell>
        </row>
      </sheetData>
      <sheetData sheetId="10">
        <row r="170">
          <cell r="G170">
            <v>719.24263334944294</v>
          </cell>
        </row>
      </sheetData>
      <sheetData sheetId="11"/>
      <sheetData sheetId="12"/>
      <sheetData sheetId="13">
        <row r="24">
          <cell r="L24">
            <v>263.10000000000002</v>
          </cell>
          <cell r="M24">
            <v>263.10000000000002</v>
          </cell>
        </row>
        <row r="28">
          <cell r="L28">
            <v>140.69999999999999</v>
          </cell>
          <cell r="M28">
            <v>140.69999999999999</v>
          </cell>
        </row>
      </sheetData>
      <sheetData sheetId="14">
        <row r="47">
          <cell r="G47">
            <v>808.91986853578999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755</v>
          </cell>
        </row>
        <row r="12">
          <cell r="H12">
            <v>755</v>
          </cell>
        </row>
        <row r="14">
          <cell r="H14">
            <v>51.07672464371052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119.09999948820692</v>
          </cell>
        </row>
        <row r="11">
          <cell r="I11">
            <v>50</v>
          </cell>
          <cell r="L11">
            <v>50</v>
          </cell>
        </row>
        <row r="12">
          <cell r="I12">
            <v>19.788975000000001</v>
          </cell>
          <cell r="L12">
            <v>24.905686497269159</v>
          </cell>
        </row>
        <row r="13">
          <cell r="I13">
            <v>197.303</v>
          </cell>
          <cell r="L13">
            <v>207.85500000000002</v>
          </cell>
        </row>
        <row r="15">
          <cell r="I15">
            <v>163.29499999999999</v>
          </cell>
          <cell r="L15">
            <v>177.08600000000001</v>
          </cell>
        </row>
        <row r="16">
          <cell r="I16">
            <v>309.75400000000002</v>
          </cell>
          <cell r="L16">
            <v>359.73599999999999</v>
          </cell>
        </row>
        <row r="17">
          <cell r="I17">
            <v>307.923</v>
          </cell>
          <cell r="L17">
            <v>357.95499999999998</v>
          </cell>
        </row>
        <row r="20">
          <cell r="L20">
            <v>704.8080276310418</v>
          </cell>
        </row>
        <row r="21">
          <cell r="L21">
            <v>847316.44091211841</v>
          </cell>
        </row>
        <row r="31">
          <cell r="I31">
            <v>294924.67960717203</v>
          </cell>
          <cell r="L31">
            <v>348320.13206019124</v>
          </cell>
        </row>
        <row r="32">
          <cell r="I32">
            <v>108537.04649039505</v>
          </cell>
          <cell r="L32">
            <v>123198.40562446244</v>
          </cell>
        </row>
        <row r="33">
          <cell r="I33">
            <v>186387.633116777</v>
          </cell>
          <cell r="L33">
            <v>225121.72643572881</v>
          </cell>
        </row>
        <row r="43">
          <cell r="G43">
            <v>109941.60587483842</v>
          </cell>
          <cell r="H43">
            <v>192468.50744796527</v>
          </cell>
          <cell r="I43">
            <v>302410.11332280369</v>
          </cell>
          <cell r="J43">
            <v>124811.63438107067</v>
          </cell>
          <cell r="K43">
            <v>253235.97169606932</v>
          </cell>
          <cell r="L43">
            <v>378047.60607713996</v>
          </cell>
        </row>
      </sheetData>
      <sheetData sheetId="7"/>
      <sheetData sheetId="8">
        <row r="16">
          <cell r="G16">
            <v>0.223</v>
          </cell>
        </row>
        <row r="170">
          <cell r="G170">
            <v>695.69816713044747</v>
          </cell>
        </row>
      </sheetData>
      <sheetData sheetId="9">
        <row r="170">
          <cell r="G170">
            <v>664.66852316601887</v>
          </cell>
        </row>
      </sheetData>
      <sheetData sheetId="10">
        <row r="170">
          <cell r="G170">
            <v>611.69399959665191</v>
          </cell>
        </row>
      </sheetData>
      <sheetData sheetId="11"/>
      <sheetData sheetId="12"/>
      <sheetData sheetId="13">
        <row r="24">
          <cell r="L24">
            <v>191.3</v>
          </cell>
          <cell r="M24">
            <v>191.3</v>
          </cell>
        </row>
        <row r="28">
          <cell r="L28">
            <v>174</v>
          </cell>
          <cell r="M28">
            <v>174.00000000000003</v>
          </cell>
        </row>
      </sheetData>
      <sheetData sheetId="14">
        <row r="19">
          <cell r="G19">
            <v>0</v>
          </cell>
        </row>
      </sheetData>
      <sheetData sheetId="15"/>
      <sheetData sheetId="16"/>
      <sheetData sheetId="17">
        <row r="15">
          <cell r="G15">
            <v>2.2274519487219786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755</v>
          </cell>
        </row>
        <row r="11">
          <cell r="I11">
            <v>755</v>
          </cell>
          <cell r="L11">
            <v>755</v>
          </cell>
        </row>
        <row r="12">
          <cell r="I12">
            <v>705.19067500000006</v>
          </cell>
          <cell r="L12">
            <v>704.39474545459268</v>
          </cell>
        </row>
        <row r="13">
          <cell r="I13">
            <v>5144.5955999999996</v>
          </cell>
          <cell r="L13">
            <v>4815.79</v>
          </cell>
        </row>
        <row r="15">
          <cell r="I15">
            <v>4681.5756000000001</v>
          </cell>
          <cell r="L15">
            <v>4372.8206348652766</v>
          </cell>
        </row>
        <row r="16">
          <cell r="I16">
            <v>3046.8591000000001</v>
          </cell>
          <cell r="L16">
            <v>3096.3409999999999</v>
          </cell>
        </row>
        <row r="17">
          <cell r="I17">
            <v>3035.3851</v>
          </cell>
          <cell r="L17">
            <v>3084.973</v>
          </cell>
        </row>
        <row r="20">
          <cell r="L20">
            <v>904.41603705487671</v>
          </cell>
        </row>
        <row r="21">
          <cell r="L21">
            <v>216658.71087811224</v>
          </cell>
        </row>
        <row r="31">
          <cell r="I31">
            <v>5600792.5613648668</v>
          </cell>
          <cell r="L31">
            <v>5580509.1972035831</v>
          </cell>
        </row>
        <row r="32">
          <cell r="I32">
            <v>4024930.024467547</v>
          </cell>
          <cell r="L32">
            <v>3914995.9824003289</v>
          </cell>
        </row>
        <row r="33">
          <cell r="I33">
            <v>1575862.5368973198</v>
          </cell>
          <cell r="L33">
            <v>1665513.2148032542</v>
          </cell>
        </row>
        <row r="43">
          <cell r="G43">
            <v>4065215.7161631249</v>
          </cell>
          <cell r="H43">
            <v>1753360.7832161044</v>
          </cell>
          <cell r="I43">
            <v>5818576.4993792288</v>
          </cell>
          <cell r="J43">
            <v>3954849.1093366435</v>
          </cell>
          <cell r="K43">
            <v>1831359.0899940969</v>
          </cell>
          <cell r="L43">
            <v>5786208.1993307406</v>
          </cell>
        </row>
      </sheetData>
      <sheetData sheetId="7"/>
      <sheetData sheetId="8">
        <row r="16">
          <cell r="G16">
            <v>4.0038739999999997</v>
          </cell>
        </row>
        <row r="170">
          <cell r="G170">
            <v>895.30221093117098</v>
          </cell>
        </row>
      </sheetData>
      <sheetData sheetId="9">
        <row r="170">
          <cell r="G170">
            <v>859.73833776550521</v>
          </cell>
        </row>
      </sheetData>
      <sheetData sheetId="10">
        <row r="170">
          <cell r="G170">
            <v>796.69398413577642</v>
          </cell>
        </row>
      </sheetData>
      <sheetData sheetId="11"/>
      <sheetData sheetId="12"/>
      <sheetData sheetId="13">
        <row r="24">
          <cell r="L24">
            <v>272</v>
          </cell>
          <cell r="M24">
            <v>272</v>
          </cell>
        </row>
        <row r="28">
          <cell r="L28">
            <v>164.7</v>
          </cell>
          <cell r="M28">
            <v>164.7</v>
          </cell>
        </row>
      </sheetData>
      <sheetData sheetId="14">
        <row r="19">
          <cell r="G19">
            <v>0</v>
          </cell>
        </row>
      </sheetData>
      <sheetData sheetId="15"/>
      <sheetData sheetId="16"/>
      <sheetData sheetId="17">
        <row r="15">
          <cell r="G15">
            <v>1.0655526584127499</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row r="11">
          <cell r="J11">
            <v>453.2</v>
          </cell>
        </row>
      </sheetData>
      <sheetData sheetId="5"/>
      <sheetData sheetId="6"/>
      <sheetData sheetId="7"/>
      <sheetData sheetId="8"/>
      <sheetData sheetId="9"/>
      <sheetData sheetId="10"/>
      <sheetData sheetId="11"/>
      <sheetData sheetId="12"/>
      <sheetData sheetId="13"/>
      <sheetData sheetId="14"/>
      <sheetData sheetId="15">
        <row r="11">
          <cell r="J11">
            <v>453.2</v>
          </cell>
        </row>
      </sheetData>
      <sheetData sheetId="16"/>
      <sheetData sheetId="17"/>
      <sheetData sheetId="18"/>
      <sheetData sheetId="19"/>
      <sheetData sheetId="20">
        <row r="11">
          <cell r="H11">
            <v>453.19999999999987</v>
          </cell>
        </row>
        <row r="12">
          <cell r="H12">
            <v>449.00541847041842</v>
          </cell>
        </row>
        <row r="14">
          <cell r="H14">
            <v>6.4201868370242332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453.2</v>
          </cell>
          <cell r="L11">
            <v>453.19999999999987</v>
          </cell>
        </row>
        <row r="12">
          <cell r="I12">
            <v>442.43670833333329</v>
          </cell>
          <cell r="L12">
            <v>442.94859463092956</v>
          </cell>
        </row>
        <row r="13">
          <cell r="I13">
            <v>3355.9202</v>
          </cell>
          <cell r="L13">
            <v>2863.9736799999996</v>
          </cell>
        </row>
        <row r="15">
          <cell r="I15">
            <v>3298.4865</v>
          </cell>
          <cell r="L15">
            <v>2812.6193108358098</v>
          </cell>
        </row>
        <row r="16">
          <cell r="I16">
            <v>0</v>
          </cell>
          <cell r="L16">
            <v>24.161666666666669</v>
          </cell>
        </row>
        <row r="17">
          <cell r="I17">
            <v>0</v>
          </cell>
          <cell r="L17">
            <v>0</v>
          </cell>
        </row>
        <row r="20">
          <cell r="L20">
            <v>597.45931269566995</v>
          </cell>
        </row>
        <row r="21">
          <cell r="L21">
            <v>194360.38211260003</v>
          </cell>
        </row>
        <row r="31">
          <cell r="I31">
            <v>1885596.3711250653</v>
          </cell>
          <cell r="L31">
            <v>1685981.0375241844</v>
          </cell>
        </row>
        <row r="32">
          <cell r="I32">
            <v>1885596.3711250653</v>
          </cell>
          <cell r="L32">
            <v>1675990.3668721784</v>
          </cell>
        </row>
        <row r="33">
          <cell r="I33">
            <v>0</v>
          </cell>
          <cell r="L33">
            <v>9990.6706520060543</v>
          </cell>
        </row>
        <row r="43">
          <cell r="G43">
            <v>1890190.4767343733</v>
          </cell>
          <cell r="H43">
            <v>986639.89442003495</v>
          </cell>
          <cell r="I43">
            <v>2876830.371154408</v>
          </cell>
          <cell r="J43">
            <v>1680425.6003265318</v>
          </cell>
          <cell r="K43">
            <v>1033099.8973044797</v>
          </cell>
          <cell r="L43">
            <v>2713525.4976310115</v>
          </cell>
        </row>
      </sheetData>
      <sheetData sheetId="7"/>
      <sheetData sheetId="8">
        <row r="16">
          <cell r="G16">
            <v>1.1780759999999999</v>
          </cell>
        </row>
        <row r="170">
          <cell r="G170">
            <v>595.88240769567005</v>
          </cell>
        </row>
      </sheetData>
      <sheetData sheetId="9">
        <row r="170">
          <cell r="G170">
            <v>571.65502151519058</v>
          </cell>
        </row>
      </sheetData>
      <sheetData sheetId="10">
        <row r="170">
          <cell r="G170">
            <v>537.86748977693992</v>
          </cell>
        </row>
      </sheetData>
      <sheetData sheetId="11"/>
      <sheetData sheetId="12"/>
      <sheetData sheetId="13">
        <row r="24">
          <cell r="L24">
            <v>216</v>
          </cell>
          <cell r="M24">
            <v>216</v>
          </cell>
        </row>
        <row r="28">
          <cell r="L28">
            <v>150.5</v>
          </cell>
          <cell r="M28">
            <v>150.5</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453.10000000000008</v>
          </cell>
        </row>
        <row r="12">
          <cell r="H12">
            <v>449.276911976912</v>
          </cell>
        </row>
        <row r="14">
          <cell r="H14">
            <v>7.308933175723265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453.1</v>
          </cell>
          <cell r="L11">
            <v>453.10000000000008</v>
          </cell>
        </row>
        <row r="12">
          <cell r="I12">
            <v>441.62566666666669</v>
          </cell>
          <cell r="L12">
            <v>441.71356105012347</v>
          </cell>
        </row>
        <row r="13">
          <cell r="I13">
            <v>3371.9386</v>
          </cell>
          <cell r="L13">
            <v>3242.576</v>
          </cell>
        </row>
        <row r="15">
          <cell r="I15">
            <v>3338.2147</v>
          </cell>
          <cell r="L15">
            <v>3180.7284769840726</v>
          </cell>
        </row>
        <row r="16">
          <cell r="I16">
            <v>0</v>
          </cell>
          <cell r="L16">
            <v>15.941000000000001</v>
          </cell>
        </row>
        <row r="17">
          <cell r="I17">
            <v>0</v>
          </cell>
          <cell r="L17">
            <v>0</v>
          </cell>
        </row>
        <row r="20">
          <cell r="L20">
            <v>717.49826255356402</v>
          </cell>
        </row>
        <row r="31">
          <cell r="I31">
            <v>2293588.8710911898</v>
          </cell>
          <cell r="L31">
            <v>2285071.3940983992</v>
          </cell>
        </row>
        <row r="32">
          <cell r="I32">
            <v>2293588.8710911898</v>
          </cell>
          <cell r="L32">
            <v>2277151.4492517174</v>
          </cell>
        </row>
        <row r="33">
          <cell r="I33">
            <v>0</v>
          </cell>
          <cell r="L33">
            <v>7919.9448466817848</v>
          </cell>
        </row>
        <row r="43">
          <cell r="G43">
            <v>2298238.3098196322</v>
          </cell>
          <cell r="H43">
            <v>0</v>
          </cell>
          <cell r="I43">
            <v>2298238.3098196322</v>
          </cell>
          <cell r="J43">
            <v>2282167.1558907158</v>
          </cell>
          <cell r="K43">
            <v>0</v>
          </cell>
          <cell r="L43">
            <v>2282167.1558907158</v>
          </cell>
        </row>
      </sheetData>
      <sheetData sheetId="7"/>
      <sheetData sheetId="8">
        <row r="16">
          <cell r="G16">
            <v>2.2004660000000005</v>
          </cell>
        </row>
        <row r="170">
          <cell r="G170">
            <v>715.92135755356401</v>
          </cell>
        </row>
      </sheetData>
      <sheetData sheetId="9">
        <row r="170">
          <cell r="G170">
            <v>687.07050840414479</v>
          </cell>
        </row>
      </sheetData>
      <sheetData sheetId="10">
        <row r="170">
          <cell r="G170">
            <v>646.63839289025054</v>
          </cell>
        </row>
      </sheetData>
      <sheetData sheetId="11"/>
      <sheetData sheetId="12"/>
      <sheetData sheetId="13">
        <row r="24">
          <cell r="L24">
            <v>216</v>
          </cell>
          <cell r="M24">
            <v>216</v>
          </cell>
        </row>
        <row r="28">
          <cell r="L28">
            <v>150.5</v>
          </cell>
          <cell r="M28">
            <v>150.5</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454.69999999999987</v>
          </cell>
        </row>
        <row r="12">
          <cell r="H12">
            <v>451.78766233766231</v>
          </cell>
        </row>
        <row r="14">
          <cell r="H14">
            <v>6.8920010176651374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454.7</v>
          </cell>
          <cell r="L11">
            <v>454.69999999999987</v>
          </cell>
        </row>
        <row r="12">
          <cell r="I12">
            <v>444.92422499999998</v>
          </cell>
          <cell r="L12">
            <v>445.22194714584242</v>
          </cell>
        </row>
        <row r="13">
          <cell r="I13">
            <v>3516.2350000000001</v>
          </cell>
          <cell r="L13">
            <v>3282.0486666666666</v>
          </cell>
        </row>
        <row r="15">
          <cell r="I15">
            <v>3449.6829000000002</v>
          </cell>
          <cell r="L15">
            <v>3219.9772341743105</v>
          </cell>
        </row>
        <row r="16">
          <cell r="I16">
            <v>0</v>
          </cell>
          <cell r="L16">
            <v>24.144666666666666</v>
          </cell>
        </row>
        <row r="17">
          <cell r="I17">
            <v>0</v>
          </cell>
          <cell r="L17">
            <v>0</v>
          </cell>
        </row>
        <row r="20">
          <cell r="L20">
            <v>671.74162893958362</v>
          </cell>
        </row>
        <row r="31">
          <cell r="I31">
            <v>2220547.5336934957</v>
          </cell>
          <cell r="L31">
            <v>2169146.852186467</v>
          </cell>
        </row>
        <row r="32">
          <cell r="I32">
            <v>2220547.5336934957</v>
          </cell>
          <cell r="L32">
            <v>2157915.1542321709</v>
          </cell>
        </row>
        <row r="33">
          <cell r="I33">
            <v>0</v>
          </cell>
          <cell r="L33">
            <v>11231.697954296134</v>
          </cell>
        </row>
        <row r="43">
          <cell r="G43">
            <v>2225352.2244391521</v>
          </cell>
          <cell r="H43">
            <v>0</v>
          </cell>
          <cell r="I43">
            <v>2225352.2244391521</v>
          </cell>
          <cell r="J43">
            <v>2162992.7524326267</v>
          </cell>
          <cell r="K43">
            <v>0</v>
          </cell>
          <cell r="L43">
            <v>2162992.7524326267</v>
          </cell>
        </row>
      </sheetData>
      <sheetData sheetId="7"/>
      <sheetData sheetId="8">
        <row r="16">
          <cell r="G16">
            <v>1.66395</v>
          </cell>
        </row>
        <row r="170">
          <cell r="G170">
            <v>670.16472393958361</v>
          </cell>
        </row>
      </sheetData>
      <sheetData sheetId="9">
        <row r="170">
          <cell r="G170">
            <v>643.69613035838609</v>
          </cell>
        </row>
      </sheetData>
      <sheetData sheetId="10">
        <row r="170">
          <cell r="G170">
            <v>605.65708639913851</v>
          </cell>
        </row>
      </sheetData>
      <sheetData sheetId="11"/>
      <sheetData sheetId="12"/>
      <sheetData sheetId="13">
        <row r="24">
          <cell r="L24">
            <v>216</v>
          </cell>
          <cell r="M24">
            <v>216</v>
          </cell>
        </row>
        <row r="28">
          <cell r="L28">
            <v>150.5</v>
          </cell>
          <cell r="M28">
            <v>150.5</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Т свод"/>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ТЭЦ-4"/>
      <sheetName val="ЧТЭЦ-4 ДМ"/>
      <sheetName val="ЧТЭЦ-4 Б1"/>
      <sheetName val="ЧТЭЦ-4 Б2"/>
      <sheetName val="ЧТЭЦ-4 Б3"/>
      <sheetName val="Челябинск"/>
      <sheetName val="АТЭЦ"/>
      <sheetName val="АТЭЦ ДМ"/>
      <sheetName val="АТЭЦ ТГ-6"/>
      <sheetName val="АТЭЦ НМ"/>
      <sheetName val="ЧО"/>
      <sheetName val="Фортум"/>
      <sheetName val="Доля ТЭ"/>
      <sheetName val="Свод на ЭЭ"/>
      <sheetName val="Склад_ЧТЭЦ-2"/>
      <sheetName val="Склад_Челябинск"/>
      <sheetName val="Склад_АТЭЦ"/>
      <sheetName val="Склад_ЧО"/>
      <sheetName val="Склад_Тюмень"/>
      <sheetName val="Экономия"/>
    </sheetNames>
    <sheetDataSet>
      <sheetData sheetId="0" refreshError="1"/>
      <sheetData sheetId="1" refreshError="1"/>
      <sheetData sheetId="2" refreshError="1">
        <row r="7">
          <cell r="E7">
            <v>2834.634</v>
          </cell>
        </row>
        <row r="22">
          <cell r="E22">
            <v>2593.9280000000003</v>
          </cell>
          <cell r="F22">
            <v>293.34400000000028</v>
          </cell>
          <cell r="G22">
            <v>253.62399999999997</v>
          </cell>
          <cell r="H22">
            <v>286.80999999999989</v>
          </cell>
          <cell r="J22">
            <v>246.01299999999998</v>
          </cell>
          <cell r="K22">
            <v>192.47100000000046</v>
          </cell>
          <cell r="L22">
            <v>114.27199999999998</v>
          </cell>
          <cell r="N22">
            <v>147.76</v>
          </cell>
          <cell r="O22">
            <v>105.27900000000007</v>
          </cell>
          <cell r="P22">
            <v>129.71100000000001</v>
          </cell>
          <cell r="R22">
            <v>251.32000000000045</v>
          </cell>
          <cell r="S22">
            <v>280.38499999999959</v>
          </cell>
          <cell r="T22">
            <v>292.93899999999985</v>
          </cell>
        </row>
        <row r="23">
          <cell r="E23">
            <v>2263.9789999999998</v>
          </cell>
        </row>
        <row r="29">
          <cell r="E29">
            <v>2258.5756419999998</v>
          </cell>
        </row>
        <row r="32">
          <cell r="E32">
            <v>262.36758901432836</v>
          </cell>
        </row>
        <row r="36">
          <cell r="E36">
            <v>168.01171742317399</v>
          </cell>
        </row>
        <row r="620">
          <cell r="E620">
            <v>3353566.48165</v>
          </cell>
        </row>
        <row r="636">
          <cell r="E636">
            <v>2154213.9552500006</v>
          </cell>
          <cell r="F636">
            <v>210104.19816</v>
          </cell>
          <cell r="G636">
            <v>194002.04188000003</v>
          </cell>
          <cell r="H636">
            <v>214383.90893999999</v>
          </cell>
          <cell r="J636">
            <v>197603.59148</v>
          </cell>
          <cell r="K636">
            <v>181388.34224999999</v>
          </cell>
          <cell r="L636">
            <v>121458.86434</v>
          </cell>
          <cell r="N636">
            <v>162048.01268000001</v>
          </cell>
          <cell r="O636">
            <v>111713.48634</v>
          </cell>
          <cell r="P636">
            <v>117934.47372000001</v>
          </cell>
          <cell r="R636">
            <v>204469.2052</v>
          </cell>
          <cell r="S636">
            <v>217933.50868</v>
          </cell>
          <cell r="T636">
            <v>221174.32158000002</v>
          </cell>
        </row>
        <row r="652">
          <cell r="E652">
            <v>1199352.5263999999</v>
          </cell>
        </row>
      </sheetData>
      <sheetData sheetId="3" refreshError="1">
        <row r="7">
          <cell r="E7">
            <v>1214.2420000000002</v>
          </cell>
        </row>
        <row r="22">
          <cell r="E22">
            <v>1133.1480000000001</v>
          </cell>
          <cell r="F22">
            <v>135.31700000000001</v>
          </cell>
          <cell r="G22">
            <v>123.74100000000003</v>
          </cell>
          <cell r="H22">
            <v>124.64000000000001</v>
          </cell>
          <cell r="J22">
            <v>92.191999999999993</v>
          </cell>
          <cell r="K22">
            <v>0</v>
          </cell>
          <cell r="L22">
            <v>38.201999999999991</v>
          </cell>
          <cell r="N22">
            <v>101.89</v>
          </cell>
          <cell r="O22">
            <v>113.604</v>
          </cell>
          <cell r="P22">
            <v>99.736000000000018</v>
          </cell>
          <cell r="R22">
            <v>90.037000000000006</v>
          </cell>
          <cell r="S22">
            <v>108.61099999999999</v>
          </cell>
          <cell r="T22">
            <v>105.17799999999998</v>
          </cell>
        </row>
        <row r="23">
          <cell r="E23">
            <v>631.38099999999997</v>
          </cell>
        </row>
        <row r="29">
          <cell r="E29">
            <v>631.38099999999997</v>
          </cell>
        </row>
        <row r="32">
          <cell r="E32">
            <v>237.70812457062337</v>
          </cell>
        </row>
        <row r="36">
          <cell r="E36">
            <v>168.13144519711557</v>
          </cell>
        </row>
        <row r="620">
          <cell r="E620">
            <v>1190962.4696199999</v>
          </cell>
        </row>
        <row r="636">
          <cell r="E636">
            <v>855244.60744000005</v>
          </cell>
          <cell r="F636">
            <v>87923.256999999998</v>
          </cell>
          <cell r="G636">
            <v>81073.875790000006</v>
          </cell>
          <cell r="H636">
            <v>91785.141499999998</v>
          </cell>
          <cell r="J636">
            <v>72328.818339999998</v>
          </cell>
          <cell r="K636">
            <v>0</v>
          </cell>
          <cell r="L636">
            <v>35685.618569999999</v>
          </cell>
          <cell r="N636">
            <v>93177.079440000001</v>
          </cell>
          <cell r="O636">
            <v>103161.66251000001</v>
          </cell>
          <cell r="P636">
            <v>75865.791880000004</v>
          </cell>
          <cell r="R636">
            <v>76373.553589999996</v>
          </cell>
          <cell r="S636">
            <v>71165.981120000011</v>
          </cell>
          <cell r="T636">
            <v>66703.827699999994</v>
          </cell>
        </row>
        <row r="652">
          <cell r="E652">
            <v>335717.86217999994</v>
          </cell>
        </row>
      </sheetData>
      <sheetData sheetId="4" refreshError="1">
        <row r="7">
          <cell r="E7">
            <v>4906.1139999999996</v>
          </cell>
        </row>
        <row r="22">
          <cell r="E22">
            <v>4459.152</v>
          </cell>
          <cell r="F22">
            <v>456.08</v>
          </cell>
          <cell r="G22">
            <v>405.07600000000002</v>
          </cell>
          <cell r="H22">
            <v>354.52</v>
          </cell>
          <cell r="J22">
            <v>304.82299999999998</v>
          </cell>
          <cell r="K22">
            <v>379.78200000000004</v>
          </cell>
          <cell r="L22">
            <v>347.31299999999999</v>
          </cell>
          <cell r="N22">
            <v>309.62</v>
          </cell>
          <cell r="O22">
            <v>378.68700000000001</v>
          </cell>
          <cell r="P22">
            <v>376.88900000000001</v>
          </cell>
          <cell r="R22">
            <v>357.48200000000008</v>
          </cell>
          <cell r="S22">
            <v>346.00299999999999</v>
          </cell>
          <cell r="T22">
            <v>442.87700000000001</v>
          </cell>
        </row>
        <row r="23">
          <cell r="E23">
            <v>3308.3119999999999</v>
          </cell>
        </row>
        <row r="29">
          <cell r="E29">
            <v>3296.1247710000007</v>
          </cell>
        </row>
        <row r="32">
          <cell r="E32">
            <v>278.19080166142322</v>
          </cell>
        </row>
        <row r="36">
          <cell r="E36">
            <v>163.41022249412993</v>
          </cell>
        </row>
        <row r="620">
          <cell r="E620">
            <v>5613230.6223199992</v>
          </cell>
        </row>
        <row r="636">
          <cell r="E636">
            <v>3910221.8892600001</v>
          </cell>
          <cell r="F636">
            <v>326787.03489000001</v>
          </cell>
          <cell r="G636">
            <v>296180.29078000004</v>
          </cell>
          <cell r="H636">
            <v>284391.28834000003</v>
          </cell>
          <cell r="J636">
            <v>244900.72554999997</v>
          </cell>
          <cell r="K636">
            <v>407618.97817999998</v>
          </cell>
          <cell r="L636">
            <v>356870.86930999998</v>
          </cell>
          <cell r="N636">
            <v>328113.46237999998</v>
          </cell>
          <cell r="O636">
            <v>401101.38099000003</v>
          </cell>
          <cell r="P636">
            <v>364402.67482999997</v>
          </cell>
          <cell r="R636">
            <v>303000.59531</v>
          </cell>
          <cell r="S636">
            <v>248510.69302999999</v>
          </cell>
          <cell r="T636">
            <v>348343.89567</v>
          </cell>
        </row>
        <row r="652">
          <cell r="E652">
            <v>1703008.7330600005</v>
          </cell>
        </row>
      </sheetData>
      <sheetData sheetId="5" refreshError="1"/>
      <sheetData sheetId="6" refreshError="1"/>
      <sheetData sheetId="7" refreshError="1">
        <row r="7">
          <cell r="E7">
            <v>3313.6229999999996</v>
          </cell>
        </row>
        <row r="22">
          <cell r="E22">
            <v>3248.5989999999997</v>
          </cell>
          <cell r="F22">
            <v>292.68099999999993</v>
          </cell>
          <cell r="G22">
            <v>282.67500000000001</v>
          </cell>
          <cell r="H22">
            <v>276.21199999999999</v>
          </cell>
          <cell r="J22">
            <v>292.19299999999998</v>
          </cell>
          <cell r="K22">
            <v>297.47300000000007</v>
          </cell>
          <cell r="L22">
            <v>214.327</v>
          </cell>
          <cell r="N22">
            <v>277.52199999999999</v>
          </cell>
          <cell r="O22">
            <v>241.78200000000004</v>
          </cell>
          <cell r="P22">
            <v>291.375</v>
          </cell>
          <cell r="R22">
            <v>185.70400000000001</v>
          </cell>
          <cell r="S22">
            <v>295.60500000000002</v>
          </cell>
          <cell r="T22">
            <v>301.04999999999995</v>
          </cell>
        </row>
        <row r="23">
          <cell r="E23">
            <v>3.9249999999999994</v>
          </cell>
        </row>
        <row r="29">
          <cell r="E29">
            <v>0</v>
          </cell>
        </row>
        <row r="32">
          <cell r="E32">
            <v>219.87901136539506</v>
          </cell>
        </row>
        <row r="36">
          <cell r="E36">
            <v>150.31847133757967</v>
          </cell>
        </row>
        <row r="620">
          <cell r="E620">
            <v>1861298.12592</v>
          </cell>
        </row>
        <row r="636">
          <cell r="E636">
            <v>1861298.12592</v>
          </cell>
          <cell r="F636">
            <v>165538.16371000002</v>
          </cell>
          <cell r="G636">
            <v>158641.63868999999</v>
          </cell>
          <cell r="H636">
            <v>156760.51244999998</v>
          </cell>
          <cell r="J636">
            <v>163849.97826</v>
          </cell>
          <cell r="K636">
            <v>165713.64933000001</v>
          </cell>
          <cell r="L636">
            <v>121077.30571</v>
          </cell>
          <cell r="N636">
            <v>160626.39678000001</v>
          </cell>
          <cell r="O636">
            <v>142922.63892</v>
          </cell>
          <cell r="P636">
            <v>166792.94586000001</v>
          </cell>
          <cell r="R636">
            <v>108578.86882999999</v>
          </cell>
          <cell r="S636">
            <v>168722.05968000001</v>
          </cell>
          <cell r="T636">
            <v>182073.96769999998</v>
          </cell>
        </row>
        <row r="652">
          <cell r="E652">
            <v>0</v>
          </cell>
        </row>
      </sheetData>
      <sheetData sheetId="8" refreshError="1">
        <row r="7">
          <cell r="E7">
            <v>3431.71</v>
          </cell>
        </row>
        <row r="22">
          <cell r="E22">
            <v>3357.8950000000004</v>
          </cell>
          <cell r="F22">
            <v>301.76000000000005</v>
          </cell>
          <cell r="G22">
            <v>281.56200000000007</v>
          </cell>
          <cell r="H22">
            <v>308.238</v>
          </cell>
          <cell r="J22">
            <v>273.33600000000001</v>
          </cell>
          <cell r="K22">
            <v>296.654</v>
          </cell>
          <cell r="L22">
            <v>276.18299999999999</v>
          </cell>
          <cell r="N22">
            <v>271.43900000000002</v>
          </cell>
          <cell r="O22">
            <v>277.142</v>
          </cell>
          <cell r="P22">
            <v>288.40800000000002</v>
          </cell>
          <cell r="R22">
            <v>209.07399999999998</v>
          </cell>
          <cell r="S22">
            <v>263.37700000000007</v>
          </cell>
          <cell r="T22">
            <v>310.72199999999998</v>
          </cell>
        </row>
        <row r="23">
          <cell r="E23">
            <v>4.1150000000000002</v>
          </cell>
        </row>
        <row r="29">
          <cell r="E29">
            <v>0</v>
          </cell>
        </row>
        <row r="32">
          <cell r="E32">
            <v>218.32138014225453</v>
          </cell>
        </row>
        <row r="36">
          <cell r="E36">
            <v>150.66828675577159</v>
          </cell>
        </row>
        <row r="620">
          <cell r="E620">
            <v>1909815.2981700001</v>
          </cell>
        </row>
        <row r="636">
          <cell r="E636">
            <v>1909815.2981700001</v>
          </cell>
          <cell r="F636">
            <v>170069.85613</v>
          </cell>
          <cell r="G636">
            <v>157701.82978999999</v>
          </cell>
          <cell r="H636">
            <v>173285.82324</v>
          </cell>
          <cell r="J636">
            <v>153478.35987000001</v>
          </cell>
          <cell r="K636">
            <v>162739.31958000001</v>
          </cell>
          <cell r="L636">
            <v>153229.11356</v>
          </cell>
          <cell r="N636">
            <v>156934.75161000001</v>
          </cell>
          <cell r="O636">
            <v>161881.8627</v>
          </cell>
          <cell r="P636">
            <v>163639.85153000001</v>
          </cell>
          <cell r="R636">
            <v>120553.71168999998</v>
          </cell>
          <cell r="S636">
            <v>150638.74604</v>
          </cell>
          <cell r="T636">
            <v>185662.07243</v>
          </cell>
        </row>
        <row r="652">
          <cell r="E652">
            <v>0</v>
          </cell>
        </row>
      </sheetData>
      <sheetData sheetId="9" refreshError="1">
        <row r="7">
          <cell r="E7">
            <v>3135.0529999999999</v>
          </cell>
        </row>
        <row r="22">
          <cell r="E22">
            <v>3066.3769999999995</v>
          </cell>
          <cell r="F22">
            <v>301.32999999999993</v>
          </cell>
          <cell r="G22">
            <v>282.84300000000002</v>
          </cell>
          <cell r="H22">
            <v>308.91599999999994</v>
          </cell>
          <cell r="J22">
            <v>292.99099999999999</v>
          </cell>
          <cell r="K22">
            <v>62.741</v>
          </cell>
          <cell r="L22">
            <v>103.41299999999998</v>
          </cell>
          <cell r="N22">
            <v>277.51400000000001</v>
          </cell>
          <cell r="O22">
            <v>280.02999999999997</v>
          </cell>
          <cell r="P22">
            <v>287.495</v>
          </cell>
          <cell r="R22">
            <v>292.334</v>
          </cell>
          <cell r="S22">
            <v>302.84899999999999</v>
          </cell>
          <cell r="T22">
            <v>273.92100000000005</v>
          </cell>
        </row>
        <row r="23">
          <cell r="E23">
            <v>4.0960000000000001</v>
          </cell>
        </row>
        <row r="29">
          <cell r="E29">
            <v>0</v>
          </cell>
        </row>
        <row r="32">
          <cell r="E32">
            <v>221.70825112621989</v>
          </cell>
        </row>
        <row r="36">
          <cell r="E36">
            <v>150.14648437500003</v>
          </cell>
        </row>
        <row r="620">
          <cell r="E620">
            <v>1776671.6351199998</v>
          </cell>
        </row>
        <row r="636">
          <cell r="E636">
            <v>1776671.6351199998</v>
          </cell>
          <cell r="F636">
            <v>172747.38290999999</v>
          </cell>
          <cell r="G636">
            <v>162935.79167999999</v>
          </cell>
          <cell r="H636">
            <v>174935.33564999999</v>
          </cell>
          <cell r="J636">
            <v>164807.3505</v>
          </cell>
          <cell r="K636">
            <v>37765.886290000002</v>
          </cell>
          <cell r="L636">
            <v>60286.45579</v>
          </cell>
          <cell r="N636">
            <v>158031.12647999998</v>
          </cell>
          <cell r="O636">
            <v>165473.88636</v>
          </cell>
          <cell r="P636">
            <v>165852.50681999998</v>
          </cell>
          <cell r="R636">
            <v>168778.68143999999</v>
          </cell>
          <cell r="S636">
            <v>175198.37381999998</v>
          </cell>
          <cell r="T636">
            <v>169858.85738</v>
          </cell>
        </row>
        <row r="652">
          <cell r="E652">
            <v>0</v>
          </cell>
        </row>
      </sheetData>
      <sheetData sheetId="10" refreshError="1"/>
      <sheetData sheetId="11" refreshError="1"/>
      <sheetData sheetId="12" refreshError="1">
        <row r="7">
          <cell r="E7">
            <v>210.221</v>
          </cell>
        </row>
        <row r="22">
          <cell r="E22">
            <v>178.77500000000003</v>
          </cell>
          <cell r="F22">
            <v>27.369</v>
          </cell>
          <cell r="G22">
            <v>21.097000000000001</v>
          </cell>
          <cell r="H22">
            <v>15.861000000000001</v>
          </cell>
          <cell r="J22">
            <v>13.257000000000001</v>
          </cell>
          <cell r="K22">
            <v>6.9589999999999996</v>
          </cell>
          <cell r="L22">
            <v>7.0409999999999995</v>
          </cell>
          <cell r="N22">
            <v>2.895</v>
          </cell>
          <cell r="O22">
            <v>9.3309999999999977</v>
          </cell>
          <cell r="P22">
            <v>12.247</v>
          </cell>
          <cell r="R22">
            <v>21.484000000000005</v>
          </cell>
          <cell r="S22">
            <v>18.676999999999996</v>
          </cell>
          <cell r="T22">
            <v>22.556999999999999</v>
          </cell>
        </row>
        <row r="23">
          <cell r="E23">
            <v>400.42</v>
          </cell>
        </row>
        <row r="29">
          <cell r="E29">
            <v>398.51384200000001</v>
          </cell>
        </row>
        <row r="32">
          <cell r="E32">
            <v>194.01053239712022</v>
          </cell>
        </row>
        <row r="36">
          <cell r="E36">
            <v>183.66215473752558</v>
          </cell>
        </row>
        <row r="620">
          <cell r="E620">
            <v>412330.87037000002</v>
          </cell>
        </row>
        <row r="636">
          <cell r="E636">
            <v>132784.92726000003</v>
          </cell>
          <cell r="F636">
            <v>20133.155930000001</v>
          </cell>
          <cell r="G636">
            <v>16320.21673</v>
          </cell>
          <cell r="H636">
            <v>11974.502339999999</v>
          </cell>
          <cell r="J636">
            <v>9813.0866400000014</v>
          </cell>
          <cell r="K636">
            <v>5497.7056400000001</v>
          </cell>
          <cell r="L636">
            <v>5302.5977900000007</v>
          </cell>
          <cell r="N636">
            <v>2458.48416</v>
          </cell>
          <cell r="O636">
            <v>6853.0382199999995</v>
          </cell>
          <cell r="P636">
            <v>8967.6096699999998</v>
          </cell>
          <cell r="R636">
            <v>14819.251099999999</v>
          </cell>
          <cell r="S636">
            <v>13807.36493</v>
          </cell>
          <cell r="T636">
            <v>16837.914109999998</v>
          </cell>
        </row>
        <row r="652">
          <cell r="E652">
            <v>279545.94310999999</v>
          </cell>
        </row>
      </sheetData>
      <sheetData sheetId="13" refreshError="1">
        <row r="7">
          <cell r="E7">
            <v>639.56900000000007</v>
          </cell>
        </row>
        <row r="22">
          <cell r="E22">
            <v>587.52</v>
          </cell>
          <cell r="F22">
            <v>63.21</v>
          </cell>
          <cell r="G22">
            <v>55.167999999999999</v>
          </cell>
          <cell r="H22">
            <v>55.91</v>
          </cell>
          <cell r="J22">
            <v>45.667999999999999</v>
          </cell>
          <cell r="K22">
            <v>41.4</v>
          </cell>
          <cell r="L22">
            <v>41.871000000000002</v>
          </cell>
          <cell r="N22">
            <v>18.648999999999997</v>
          </cell>
          <cell r="O22">
            <v>44.986000000000004</v>
          </cell>
          <cell r="P22">
            <v>51.846000000000004</v>
          </cell>
          <cell r="R22">
            <v>57.251000000000005</v>
          </cell>
          <cell r="S22">
            <v>49.890999999999998</v>
          </cell>
          <cell r="T22">
            <v>61.670000000000009</v>
          </cell>
        </row>
        <row r="23">
          <cell r="E23">
            <v>804.86400000000003</v>
          </cell>
        </row>
        <row r="29">
          <cell r="E29">
            <v>804.73756600000013</v>
          </cell>
        </row>
        <row r="32">
          <cell r="E32">
            <v>195.01494601134678</v>
          </cell>
        </row>
        <row r="36">
          <cell r="E36">
            <v>162.94926844783717</v>
          </cell>
        </row>
        <row r="620">
          <cell r="E620">
            <v>935513.48354999989</v>
          </cell>
        </row>
        <row r="636">
          <cell r="E636">
            <v>437332.32601999992</v>
          </cell>
          <cell r="F636">
            <v>46467.552390000004</v>
          </cell>
          <cell r="G636">
            <v>40675.917399999998</v>
          </cell>
          <cell r="H636">
            <v>40645.225009999995</v>
          </cell>
          <cell r="J636">
            <v>32731.041440000001</v>
          </cell>
          <cell r="K636">
            <v>32659.209020000002</v>
          </cell>
          <cell r="L636">
            <v>31527.907490000001</v>
          </cell>
          <cell r="N636">
            <v>15833.15115</v>
          </cell>
          <cell r="O636">
            <v>33030.781029999998</v>
          </cell>
          <cell r="P636">
            <v>38139.718119999998</v>
          </cell>
          <cell r="R636">
            <v>42107.064610000001</v>
          </cell>
          <cell r="S636">
            <v>37413.026289999994</v>
          </cell>
          <cell r="T636">
            <v>46101.732070000005</v>
          </cell>
        </row>
        <row r="652">
          <cell r="E652">
            <v>498181.15753000003</v>
          </cell>
        </row>
      </sheetData>
      <sheetData sheetId="14">
        <row r="7">
          <cell r="E7">
            <v>1286.7190000000001</v>
          </cell>
        </row>
        <row r="22">
          <cell r="E22">
            <v>1083.703</v>
          </cell>
          <cell r="F22">
            <v>150.85100000000003</v>
          </cell>
          <cell r="G22">
            <v>128.411</v>
          </cell>
          <cell r="H22">
            <v>132.09700000000004</v>
          </cell>
          <cell r="J22">
            <v>100.92999999999999</v>
          </cell>
          <cell r="K22">
            <v>40.65</v>
          </cell>
          <cell r="L22">
            <v>28.518999999999991</v>
          </cell>
          <cell r="N22">
            <v>44.878999999999991</v>
          </cell>
          <cell r="O22">
            <v>28.436</v>
          </cell>
          <cell r="P22">
            <v>65.296000000000006</v>
          </cell>
          <cell r="R22">
            <v>102.39500000000001</v>
          </cell>
          <cell r="S22">
            <v>118.821</v>
          </cell>
          <cell r="T22">
            <v>142.41800000000001</v>
          </cell>
        </row>
        <row r="23">
          <cell r="E23">
            <v>2275.931</v>
          </cell>
        </row>
        <row r="29">
          <cell r="E29">
            <v>2266.9111089999997</v>
          </cell>
        </row>
        <row r="32">
          <cell r="E32">
            <v>253.75198413425764</v>
          </cell>
        </row>
        <row r="36">
          <cell r="E36">
            <v>170.88611210093802</v>
          </cell>
        </row>
        <row r="620">
          <cell r="E620">
            <v>2122274.3438399998</v>
          </cell>
        </row>
        <row r="636">
          <cell r="E636">
            <v>868494.35595</v>
          </cell>
          <cell r="F636">
            <v>114311.10404999999</v>
          </cell>
          <cell r="G636">
            <v>96583.96523999999</v>
          </cell>
          <cell r="H636">
            <v>97735.159599999999</v>
          </cell>
          <cell r="J636">
            <v>67967.09564</v>
          </cell>
          <cell r="K636">
            <v>38259.897779999999</v>
          </cell>
          <cell r="L636">
            <v>24555.834589999999</v>
          </cell>
          <cell r="N636">
            <v>42519.406869999992</v>
          </cell>
          <cell r="O636">
            <v>43151.401530000003</v>
          </cell>
          <cell r="P636">
            <v>47569.904460000005</v>
          </cell>
          <cell r="R636">
            <v>77535.872269999993</v>
          </cell>
          <cell r="S636">
            <v>95182.84629999999</v>
          </cell>
          <cell r="T636">
            <v>123121.86761999999</v>
          </cell>
        </row>
        <row r="652">
          <cell r="E652">
            <v>1253779.98789</v>
          </cell>
        </row>
      </sheetData>
      <sheetData sheetId="15" refreshError="1"/>
      <sheetData sheetId="16" refreshError="1">
        <row r="7">
          <cell r="E7">
            <v>2240.35</v>
          </cell>
        </row>
        <row r="22">
          <cell r="E22">
            <v>2032.5659999999998</v>
          </cell>
          <cell r="F22">
            <v>231.30099999999999</v>
          </cell>
          <cell r="G22">
            <v>199.59700000000001</v>
          </cell>
          <cell r="H22">
            <v>235.49799999999999</v>
          </cell>
          <cell r="J22">
            <v>225.51699999999997</v>
          </cell>
          <cell r="K22">
            <v>113.506</v>
          </cell>
          <cell r="L22">
            <v>121.63</v>
          </cell>
          <cell r="N22">
            <v>114.554</v>
          </cell>
          <cell r="O22">
            <v>135.785</v>
          </cell>
          <cell r="P22">
            <v>107.96</v>
          </cell>
          <cell r="R22">
            <v>127.44299999999998</v>
          </cell>
          <cell r="S22">
            <v>193.80699999999999</v>
          </cell>
          <cell r="T22">
            <v>225.96799999999996</v>
          </cell>
        </row>
        <row r="23">
          <cell r="E23">
            <v>2325.2359999999999</v>
          </cell>
        </row>
        <row r="29">
          <cell r="E29">
            <v>2302.6338049999999</v>
          </cell>
        </row>
        <row r="32">
          <cell r="E32">
            <v>228.56927137101786</v>
          </cell>
        </row>
        <row r="36">
          <cell r="E36">
            <v>166.07948612527935</v>
          </cell>
        </row>
        <row r="620">
          <cell r="E620">
            <v>3210000.1766300006</v>
          </cell>
        </row>
        <row r="636">
          <cell r="E636">
            <v>1749370.8853400005</v>
          </cell>
          <cell r="F636">
            <v>173826.65521999999</v>
          </cell>
          <cell r="G636">
            <v>151178.21545999998</v>
          </cell>
          <cell r="H636">
            <v>182940.56101</v>
          </cell>
          <cell r="J636">
            <v>192134.38258999999</v>
          </cell>
          <cell r="K636">
            <v>127780.65748000001</v>
          </cell>
          <cell r="L636">
            <v>141203.72101000001</v>
          </cell>
          <cell r="N636">
            <v>124321.69574000001</v>
          </cell>
          <cell r="O636">
            <v>135643.59897999998</v>
          </cell>
          <cell r="P636">
            <v>85943.463889999999</v>
          </cell>
          <cell r="R636">
            <v>93576.741959999999</v>
          </cell>
          <cell r="S636">
            <v>158634.99734999999</v>
          </cell>
          <cell r="T636">
            <v>182186.19465000002</v>
          </cell>
        </row>
        <row r="652">
          <cell r="E652">
            <v>1460629.2912900003</v>
          </cell>
        </row>
      </sheetData>
      <sheetData sheetId="17" refreshError="1">
        <row r="7">
          <cell r="E7">
            <v>1456.6659999999999</v>
          </cell>
        </row>
        <row r="22">
          <cell r="E22">
            <v>1407.4109999999998</v>
          </cell>
          <cell r="F22">
            <v>132.94399999999999</v>
          </cell>
          <cell r="G22">
            <v>123.16800000000002</v>
          </cell>
          <cell r="H22">
            <v>145.453</v>
          </cell>
          <cell r="J22">
            <v>95.577999999999989</v>
          </cell>
          <cell r="K22">
            <v>98.057000000000002</v>
          </cell>
          <cell r="L22">
            <v>114.383</v>
          </cell>
          <cell r="N22">
            <v>105.25599999999999</v>
          </cell>
          <cell r="O22">
            <v>102.697</v>
          </cell>
          <cell r="P22">
            <v>95.909000000000006</v>
          </cell>
          <cell r="R22">
            <v>90.745999999999995</v>
          </cell>
          <cell r="S22">
            <v>151.47099999999998</v>
          </cell>
          <cell r="T22">
            <v>151.74899999999997</v>
          </cell>
        </row>
        <row r="23">
          <cell r="E23">
            <v>365.56399999999996</v>
          </cell>
        </row>
        <row r="29">
          <cell r="E29">
            <v>365.56399999999996</v>
          </cell>
        </row>
        <row r="32">
          <cell r="E32">
            <v>240.50351511890523</v>
          </cell>
        </row>
        <row r="36">
          <cell r="E36">
            <v>156.96841045617185</v>
          </cell>
        </row>
        <row r="620">
          <cell r="E620">
            <v>1502153.4239999999</v>
          </cell>
        </row>
        <row r="636">
          <cell r="E636">
            <v>1284757.80541</v>
          </cell>
          <cell r="F636">
            <v>108650.41601</v>
          </cell>
          <cell r="G636">
            <v>101407.95104999999</v>
          </cell>
          <cell r="H636">
            <v>123244.97859</v>
          </cell>
          <cell r="J636">
            <v>89131.045119999995</v>
          </cell>
          <cell r="K636">
            <v>99928.537509999995</v>
          </cell>
          <cell r="L636">
            <v>116437.30665</v>
          </cell>
          <cell r="N636">
            <v>111542.77635</v>
          </cell>
          <cell r="O636">
            <v>106083.16366000001</v>
          </cell>
          <cell r="P636">
            <v>89758.964219999994</v>
          </cell>
          <cell r="R636">
            <v>76678.88394</v>
          </cell>
          <cell r="S636">
            <v>130435.73668</v>
          </cell>
          <cell r="T636">
            <v>131458.04563000001</v>
          </cell>
        </row>
        <row r="652">
          <cell r="E652">
            <v>217395.61859000003</v>
          </cell>
        </row>
      </sheetData>
      <sheetData sheetId="18" refreshError="1"/>
      <sheetData sheetId="19" refreshError="1"/>
      <sheetData sheetId="20" refreshError="1">
        <row r="7">
          <cell r="E7">
            <v>1706.1690000000001</v>
          </cell>
        </row>
        <row r="22">
          <cell r="E22">
            <v>1623.739</v>
          </cell>
          <cell r="F22">
            <v>155.52700000000002</v>
          </cell>
          <cell r="G22">
            <v>156.61099999999996</v>
          </cell>
          <cell r="H22">
            <v>156.57</v>
          </cell>
          <cell r="J22">
            <v>147.64400000000001</v>
          </cell>
          <cell r="K22">
            <v>52.398000000000003</v>
          </cell>
          <cell r="L22">
            <v>89.206000000000003</v>
          </cell>
          <cell r="N22">
            <v>146.20599999999999</v>
          </cell>
          <cell r="O22">
            <v>141.77099999999996</v>
          </cell>
          <cell r="P22">
            <v>132.602</v>
          </cell>
          <cell r="R22">
            <v>164.04</v>
          </cell>
          <cell r="S22">
            <v>155.59400000000002</v>
          </cell>
          <cell r="T22">
            <v>125.57</v>
          </cell>
        </row>
        <row r="23">
          <cell r="E23">
            <v>466.00400000000008</v>
          </cell>
        </row>
        <row r="29">
          <cell r="E29">
            <v>464.983206</v>
          </cell>
        </row>
        <row r="32">
          <cell r="E32">
            <v>223.32319037863618</v>
          </cell>
        </row>
        <row r="36">
          <cell r="E36">
            <v>158.28834087261046</v>
          </cell>
        </row>
        <row r="620">
          <cell r="E620">
            <v>1648437.59384</v>
          </cell>
        </row>
        <row r="636">
          <cell r="E636">
            <v>1370709.8231799998</v>
          </cell>
          <cell r="F636">
            <v>118025.22447</v>
          </cell>
          <cell r="G636">
            <v>116693.84478</v>
          </cell>
          <cell r="H636">
            <v>121302.78835</v>
          </cell>
          <cell r="J636">
            <v>120713.11344</v>
          </cell>
          <cell r="K636">
            <v>52275.683449999997</v>
          </cell>
          <cell r="L636">
            <v>86495.588790000009</v>
          </cell>
          <cell r="N636">
            <v>139409.86780000001</v>
          </cell>
          <cell r="O636">
            <v>134156.63743999999</v>
          </cell>
          <cell r="P636">
            <v>122095.18557</v>
          </cell>
          <cell r="R636">
            <v>136506.46695</v>
          </cell>
          <cell r="S636">
            <v>123762.35243</v>
          </cell>
          <cell r="T636">
            <v>99273.069709999996</v>
          </cell>
        </row>
        <row r="652">
          <cell r="E652">
            <v>277727.77065999998</v>
          </cell>
        </row>
      </sheetData>
      <sheetData sheetId="21" refreshError="1">
        <row r="7">
          <cell r="E7">
            <v>1806.5480000000002</v>
          </cell>
        </row>
        <row r="22">
          <cell r="E22">
            <v>1701.0540000000003</v>
          </cell>
          <cell r="F22">
            <v>155.50800000000004</v>
          </cell>
          <cell r="G22">
            <v>156.18799999999999</v>
          </cell>
          <cell r="H22">
            <v>146.126</v>
          </cell>
          <cell r="J22">
            <v>145.42099999999996</v>
          </cell>
          <cell r="K22">
            <v>113.98699999999999</v>
          </cell>
          <cell r="L22">
            <v>116.818</v>
          </cell>
          <cell r="N22">
            <v>119.15900000000001</v>
          </cell>
          <cell r="O22">
            <v>118.98900000000002</v>
          </cell>
          <cell r="P22">
            <v>149.40599999999995</v>
          </cell>
          <cell r="R22">
            <v>153.65899999999996</v>
          </cell>
          <cell r="S22">
            <v>164.21800000000002</v>
          </cell>
          <cell r="T22">
            <v>161.57499999999996</v>
          </cell>
        </row>
        <row r="23">
          <cell r="E23">
            <v>728.70699999999999</v>
          </cell>
        </row>
        <row r="29">
          <cell r="E29">
            <v>727.1579999999999</v>
          </cell>
        </row>
        <row r="32">
          <cell r="E32">
            <v>208.62696579979914</v>
          </cell>
        </row>
        <row r="36">
          <cell r="E36">
            <v>159.42072739798024</v>
          </cell>
        </row>
        <row r="620">
          <cell r="E620">
            <v>1778531.2661799998</v>
          </cell>
        </row>
        <row r="636">
          <cell r="E636">
            <v>1340992.6221500002</v>
          </cell>
          <cell r="F636">
            <v>112734.76901999999</v>
          </cell>
          <cell r="G636">
            <v>113529.73098000001</v>
          </cell>
          <cell r="H636">
            <v>109992.43579999999</v>
          </cell>
          <cell r="J636">
            <v>114541.93534000001</v>
          </cell>
          <cell r="K636">
            <v>96907.052259999997</v>
          </cell>
          <cell r="L636">
            <v>102835.94255000001</v>
          </cell>
          <cell r="N636">
            <v>100335.78552</v>
          </cell>
          <cell r="O636">
            <v>99715.100160000002</v>
          </cell>
          <cell r="P636">
            <v>121020.07384</v>
          </cell>
          <cell r="R636">
            <v>121134.99956</v>
          </cell>
          <cell r="S636">
            <v>125956.85859999999</v>
          </cell>
          <cell r="T636">
            <v>122287.93852</v>
          </cell>
        </row>
        <row r="652">
          <cell r="E652">
            <v>437538.64403000008</v>
          </cell>
        </row>
      </sheetData>
      <sheetData sheetId="22" refreshError="1">
        <row r="7">
          <cell r="E7">
            <v>1524.2349999999997</v>
          </cell>
        </row>
        <row r="22">
          <cell r="E22">
            <v>1458.4769999999999</v>
          </cell>
          <cell r="F22">
            <v>170.81200000000001</v>
          </cell>
          <cell r="G22">
            <v>138.65799999999999</v>
          </cell>
          <cell r="H22">
            <v>133.73699999999999</v>
          </cell>
          <cell r="J22">
            <v>86.981999999999999</v>
          </cell>
          <cell r="K22">
            <v>114.92100000000001</v>
          </cell>
          <cell r="L22">
            <v>123.73400000000001</v>
          </cell>
          <cell r="N22">
            <v>49.058</v>
          </cell>
          <cell r="O22">
            <v>33.094000000000001</v>
          </cell>
          <cell r="P22">
            <v>146.173</v>
          </cell>
          <cell r="R22">
            <v>159.24499999999998</v>
          </cell>
          <cell r="S22">
            <v>160.33500000000004</v>
          </cell>
          <cell r="T22">
            <v>141.72800000000001</v>
          </cell>
        </row>
        <row r="23">
          <cell r="E23">
            <v>148.55299999999997</v>
          </cell>
        </row>
        <row r="29">
          <cell r="E29">
            <v>148.19900000000001</v>
          </cell>
        </row>
        <row r="32">
          <cell r="E32">
            <v>240.45431802942792</v>
          </cell>
        </row>
        <row r="36">
          <cell r="E36">
            <v>156.50979784992566</v>
          </cell>
        </row>
        <row r="620">
          <cell r="E620">
            <v>1417075.9320400001</v>
          </cell>
        </row>
        <row r="636">
          <cell r="E636">
            <v>1329824.63072</v>
          </cell>
          <cell r="F636">
            <v>142927.73814</v>
          </cell>
          <cell r="G636">
            <v>124329.24751</v>
          </cell>
          <cell r="H636">
            <v>118304.35902999999</v>
          </cell>
          <cell r="J636">
            <v>83364.900349999996</v>
          </cell>
          <cell r="K636">
            <v>109183.49524</v>
          </cell>
          <cell r="L636">
            <v>116587.32047999999</v>
          </cell>
          <cell r="N636">
            <v>47060.91489</v>
          </cell>
          <cell r="O636">
            <v>32790.390429999999</v>
          </cell>
          <cell r="P636">
            <v>138025.82241999998</v>
          </cell>
          <cell r="R636">
            <v>149327.68532000002</v>
          </cell>
          <cell r="S636">
            <v>147705.18275000001</v>
          </cell>
          <cell r="T636">
            <v>120217.57416</v>
          </cell>
        </row>
        <row r="652">
          <cell r="E652">
            <v>87251.301320000028</v>
          </cell>
        </row>
      </sheetData>
      <sheetData sheetId="23" refreshError="1"/>
      <sheetData sheetId="24">
        <row r="23">
          <cell r="E23">
            <v>969.33900000000006</v>
          </cell>
        </row>
      </sheetData>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
      <sheetName val="1200"/>
      <sheetName val="1300"/>
      <sheetName val="1600"/>
      <sheetName val="Челябинск"/>
      <sheetName val="1400"/>
      <sheetName val="2100"/>
      <sheetName val="2200"/>
      <sheetName val="Тюмень"/>
      <sheetName val="2600"/>
      <sheetName val="7100"/>
      <sheetName val="Фортум"/>
      <sheetName val="1000"/>
      <sheetName val="1900"/>
      <sheetName val="2900"/>
      <sheetName val="7900"/>
    </sheetNames>
    <sheetDataSet>
      <sheetData sheetId="0">
        <row r="12">
          <cell r="D12">
            <v>2378370428.5900002</v>
          </cell>
          <cell r="N12">
            <v>184671059.94</v>
          </cell>
          <cell r="S12">
            <v>519820118.50999987</v>
          </cell>
          <cell r="X12">
            <v>256346754.73999998</v>
          </cell>
          <cell r="AG12">
            <v>187596506.21999997</v>
          </cell>
          <cell r="AY12">
            <v>471548496.37</v>
          </cell>
          <cell r="BH12">
            <v>689411919.46999991</v>
          </cell>
          <cell r="BQ12">
            <v>22104040.709999997</v>
          </cell>
          <cell r="CI12">
            <v>40298437.880000003</v>
          </cell>
          <cell r="DA12">
            <v>487411.55999999982</v>
          </cell>
          <cell r="DK12">
            <v>5784307.5599999996</v>
          </cell>
          <cell r="DM12">
            <v>47.75</v>
          </cell>
          <cell r="DO12">
            <v>17803.830000000002</v>
          </cell>
          <cell r="DP12">
            <v>283524.05000000447</v>
          </cell>
        </row>
      </sheetData>
      <sheetData sheetId="1">
        <row r="12">
          <cell r="D12">
            <v>4034989643.809999</v>
          </cell>
          <cell r="N12">
            <v>1190526787.0300002</v>
          </cell>
          <cell r="S12">
            <v>0</v>
          </cell>
          <cell r="X12">
            <v>761044069.27999985</v>
          </cell>
          <cell r="AG12">
            <v>0</v>
          </cell>
          <cell r="AY12">
            <v>2049752337.5799999</v>
          </cell>
          <cell r="BH12">
            <v>0</v>
          </cell>
          <cell r="BQ12">
            <v>544857.44000000018</v>
          </cell>
          <cell r="CI12">
            <v>32724393.830000009</v>
          </cell>
          <cell r="DA12">
            <v>66759.140000000072</v>
          </cell>
          <cell r="DK12">
            <v>0</v>
          </cell>
          <cell r="DM12">
            <v>0</v>
          </cell>
          <cell r="DO12">
            <v>15259.85</v>
          </cell>
          <cell r="DP12">
            <v>315179.66000000015</v>
          </cell>
        </row>
      </sheetData>
      <sheetData sheetId="2">
        <row r="12">
          <cell r="D12">
            <v>6890817246.8700008</v>
          </cell>
          <cell r="N12">
            <v>2090461539.54</v>
          </cell>
          <cell r="S12">
            <v>1522026093.9900002</v>
          </cell>
          <cell r="X12">
            <v>538016260.62999988</v>
          </cell>
          <cell r="AG12">
            <v>550878280.84000015</v>
          </cell>
          <cell r="AY12">
            <v>1836505885.3900001</v>
          </cell>
          <cell r="BH12">
            <v>295198881.50999999</v>
          </cell>
          <cell r="BQ12">
            <v>1956101.7199999997</v>
          </cell>
          <cell r="CI12">
            <v>54335608.040000014</v>
          </cell>
          <cell r="DA12">
            <v>172009.87</v>
          </cell>
          <cell r="DK12">
            <v>153009.1</v>
          </cell>
          <cell r="DM12">
            <v>11022.18</v>
          </cell>
          <cell r="DO12">
            <v>53836.22</v>
          </cell>
          <cell r="DP12">
            <v>1048717.8399999999</v>
          </cell>
        </row>
      </sheetData>
      <sheetData sheetId="3">
        <row r="12">
          <cell r="D12">
            <v>10217869136.599998</v>
          </cell>
          <cell r="CI12">
            <v>408706545.92999995</v>
          </cell>
          <cell r="DA12">
            <v>0.49999999999999994</v>
          </cell>
          <cell r="DK12">
            <v>0</v>
          </cell>
          <cell r="DM12">
            <v>52027.849999999991</v>
          </cell>
          <cell r="DO12">
            <v>70516.259999999995</v>
          </cell>
          <cell r="DP12">
            <v>919983.68999999762</v>
          </cell>
        </row>
      </sheetData>
      <sheetData sheetId="4"/>
      <sheetData sheetId="5"/>
      <sheetData sheetId="6">
        <row r="12">
          <cell r="D12">
            <v>7491688057.3000011</v>
          </cell>
          <cell r="N12">
            <v>2550252138.0599999</v>
          </cell>
          <cell r="S12">
            <v>1075142050.4099998</v>
          </cell>
          <cell r="X12">
            <v>1268995233.04</v>
          </cell>
          <cell r="AG12">
            <v>369786206.04000002</v>
          </cell>
          <cell r="AY12">
            <v>1713792598.9100003</v>
          </cell>
          <cell r="BH12">
            <v>436627869.98000002</v>
          </cell>
          <cell r="BQ12">
            <v>1725063.5799999996</v>
          </cell>
          <cell r="CI12">
            <v>73190593.439999983</v>
          </cell>
          <cell r="DA12">
            <v>354644.61</v>
          </cell>
          <cell r="DK12">
            <v>0</v>
          </cell>
          <cell r="DM12">
            <v>40103.56</v>
          </cell>
          <cell r="DO12">
            <v>13050.720000000001</v>
          </cell>
          <cell r="DP12">
            <v>1768504.95</v>
          </cell>
        </row>
      </sheetData>
      <sheetData sheetId="7">
        <row r="12">
          <cell r="D12">
            <v>9652890707.0700016</v>
          </cell>
          <cell r="N12">
            <v>6455032610.1000004</v>
          </cell>
          <cell r="S12">
            <v>0</v>
          </cell>
          <cell r="X12">
            <v>983864045.87000012</v>
          </cell>
          <cell r="AG12">
            <v>0</v>
          </cell>
          <cell r="AY12">
            <v>2061182154.97</v>
          </cell>
          <cell r="BH12">
            <v>0</v>
          </cell>
          <cell r="BQ12">
            <v>0</v>
          </cell>
          <cell r="CI12">
            <v>149069314.60999998</v>
          </cell>
          <cell r="DA12">
            <v>0</v>
          </cell>
          <cell r="DK12">
            <v>0</v>
          </cell>
          <cell r="DM12">
            <v>48647.98</v>
          </cell>
          <cell r="DO12">
            <v>3333996.8099999996</v>
          </cell>
          <cell r="DP12">
            <v>359936.73</v>
          </cell>
        </row>
      </sheetData>
      <sheetData sheetId="8"/>
      <sheetData sheetId="9">
        <row r="12">
          <cell r="CI12">
            <v>0</v>
          </cell>
          <cell r="DA12">
            <v>0</v>
          </cell>
          <cell r="DK12">
            <v>0</v>
          </cell>
          <cell r="DM12">
            <v>0</v>
          </cell>
          <cell r="DO12">
            <v>0</v>
          </cell>
          <cell r="DP12">
            <v>8717656.620000001</v>
          </cell>
        </row>
      </sheetData>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13">
          <cell r="D13">
            <v>601.9</v>
          </cell>
          <cell r="E13">
            <v>619.83000000000004</v>
          </cell>
        </row>
        <row r="14">
          <cell r="D14">
            <v>705.57</v>
          </cell>
          <cell r="E14">
            <v>726.87</v>
          </cell>
          <cell r="F14">
            <v>134672.62</v>
          </cell>
          <cell r="G14">
            <v>139110.79999999999</v>
          </cell>
        </row>
        <row r="15">
          <cell r="D15">
            <v>835.45</v>
          </cell>
          <cell r="E15">
            <v>858.98</v>
          </cell>
          <cell r="F15">
            <v>325831.82</v>
          </cell>
          <cell r="G15">
            <v>336689.29</v>
          </cell>
        </row>
        <row r="16">
          <cell r="D16">
            <v>692.84</v>
          </cell>
          <cell r="E16">
            <v>713.69</v>
          </cell>
          <cell r="F16">
            <v>248520.44</v>
          </cell>
          <cell r="G16">
            <v>256828.99</v>
          </cell>
        </row>
        <row r="18">
          <cell r="D18">
            <v>744.82</v>
          </cell>
          <cell r="E18">
            <v>767.07</v>
          </cell>
        </row>
        <row r="19">
          <cell r="D19">
            <v>837.5</v>
          </cell>
          <cell r="E19">
            <v>865.12</v>
          </cell>
        </row>
        <row r="20">
          <cell r="D20">
            <v>844.96</v>
          </cell>
          <cell r="E20">
            <v>872.8</v>
          </cell>
        </row>
        <row r="21">
          <cell r="D21">
            <v>831.5</v>
          </cell>
          <cell r="E21">
            <v>856.92</v>
          </cell>
          <cell r="F21">
            <v>120627.37</v>
          </cell>
          <cell r="G21">
            <v>124602.05</v>
          </cell>
        </row>
        <row r="22">
          <cell r="D22">
            <v>630.89</v>
          </cell>
          <cell r="E22">
            <v>649.96</v>
          </cell>
          <cell r="F22">
            <v>199014.46</v>
          </cell>
          <cell r="G22">
            <v>208881.16</v>
          </cell>
        </row>
        <row r="23">
          <cell r="D23">
            <v>699.51</v>
          </cell>
          <cell r="E23">
            <v>720.5</v>
          </cell>
        </row>
        <row r="24">
          <cell r="D24">
            <v>781.37</v>
          </cell>
          <cell r="E24">
            <v>804.83007353241806</v>
          </cell>
          <cell r="F24">
            <v>190840.08</v>
          </cell>
          <cell r="G24">
            <v>197214.69</v>
          </cell>
        </row>
        <row r="25">
          <cell r="D25">
            <v>523.75</v>
          </cell>
          <cell r="E25">
            <v>539.12</v>
          </cell>
        </row>
        <row r="26">
          <cell r="D26">
            <v>629.5</v>
          </cell>
          <cell r="E26">
            <v>647.89</v>
          </cell>
        </row>
        <row r="27">
          <cell r="D27">
            <v>588.48</v>
          </cell>
          <cell r="E27">
            <v>606.91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619.83000000000004</v>
          </cell>
          <cell r="E5">
            <v>673.27</v>
          </cell>
          <cell r="F5">
            <v>810503.94</v>
          </cell>
          <cell r="G5">
            <v>810503.94</v>
          </cell>
        </row>
        <row r="6">
          <cell r="D6">
            <v>726.87</v>
          </cell>
          <cell r="E6">
            <v>798.92</v>
          </cell>
          <cell r="F6">
            <v>139110.79999999999</v>
          </cell>
          <cell r="G6">
            <v>146194.87</v>
          </cell>
        </row>
        <row r="7">
          <cell r="D7">
            <v>858.98</v>
          </cell>
          <cell r="E7">
            <v>867.31</v>
          </cell>
          <cell r="F7">
            <v>336689.29</v>
          </cell>
          <cell r="G7">
            <v>353405.68</v>
          </cell>
        </row>
        <row r="8">
          <cell r="D8">
            <v>713.69</v>
          </cell>
          <cell r="E8">
            <v>765.8</v>
          </cell>
          <cell r="F8">
            <v>256828.99</v>
          </cell>
          <cell r="G8">
            <v>269708.88</v>
          </cell>
        </row>
        <row r="10">
          <cell r="D10">
            <v>767.07</v>
          </cell>
          <cell r="E10">
            <v>826.52</v>
          </cell>
          <cell r="F10">
            <v>149720</v>
          </cell>
          <cell r="G10">
            <v>156906.56</v>
          </cell>
        </row>
        <row r="11">
          <cell r="D11">
            <v>865.12</v>
          </cell>
          <cell r="E11">
            <v>911.36</v>
          </cell>
        </row>
        <row r="12">
          <cell r="D12">
            <v>872.8</v>
          </cell>
          <cell r="E12">
            <v>919.16</v>
          </cell>
        </row>
        <row r="13">
          <cell r="D13">
            <v>856.92</v>
          </cell>
          <cell r="E13">
            <v>902.71</v>
          </cell>
          <cell r="F13">
            <v>124602.05</v>
          </cell>
          <cell r="G13">
            <v>130989.7</v>
          </cell>
        </row>
        <row r="14">
          <cell r="D14">
            <v>649.96</v>
          </cell>
          <cell r="E14">
            <v>716.75</v>
          </cell>
          <cell r="F14">
            <v>208881.16</v>
          </cell>
          <cell r="G14">
            <v>217888.44</v>
          </cell>
        </row>
        <row r="15">
          <cell r="D15">
            <v>720.5</v>
          </cell>
          <cell r="E15">
            <v>773.68</v>
          </cell>
          <cell r="F15">
            <v>149720</v>
          </cell>
          <cell r="G15">
            <v>156906.56</v>
          </cell>
        </row>
        <row r="16">
          <cell r="D16">
            <v>804.83</v>
          </cell>
          <cell r="E16">
            <v>868.34</v>
          </cell>
          <cell r="F16">
            <v>197214.69</v>
          </cell>
          <cell r="G16">
            <v>207197.01</v>
          </cell>
        </row>
        <row r="17">
          <cell r="D17">
            <v>539.12</v>
          </cell>
          <cell r="E17">
            <v>573.04999999999995</v>
          </cell>
          <cell r="F17">
            <v>185834.47</v>
          </cell>
          <cell r="G17">
            <v>185834.47</v>
          </cell>
        </row>
        <row r="18">
          <cell r="D18">
            <v>647.89</v>
          </cell>
          <cell r="E18">
            <v>688.46</v>
          </cell>
        </row>
        <row r="19">
          <cell r="D19">
            <v>606.91</v>
          </cell>
          <cell r="E19">
            <v>645.09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Анализ"/>
      <sheetName val="Свод"/>
    </sheetNames>
    <sheetDataSet>
      <sheetData sheetId="0" refreshError="1"/>
      <sheetData sheetId="1" refreshError="1"/>
      <sheetData sheetId="2">
        <row r="6">
          <cell r="D6">
            <v>704.8080276310418</v>
          </cell>
          <cell r="E6">
            <v>847316.44091211841</v>
          </cell>
        </row>
        <row r="20">
          <cell r="D20">
            <v>832.56751444107465</v>
          </cell>
          <cell r="E20">
            <v>152936.99490539808</v>
          </cell>
        </row>
        <row r="34">
          <cell r="D34">
            <v>902.85306325827924</v>
          </cell>
          <cell r="E34">
            <v>369437.54895006504</v>
          </cell>
        </row>
        <row r="48">
          <cell r="D48">
            <v>796.89773173550373</v>
          </cell>
          <cell r="E48">
            <v>281971.89030556206</v>
          </cell>
        </row>
        <row r="62">
          <cell r="D62">
            <v>860.62264328772551</v>
          </cell>
          <cell r="E62">
            <v>164555.76984688206</v>
          </cell>
        </row>
        <row r="76">
          <cell r="D76">
            <v>948.07567422951672</v>
          </cell>
        </row>
        <row r="90">
          <cell r="D90">
            <v>956.814890328616</v>
          </cell>
        </row>
        <row r="104">
          <cell r="D104">
            <v>939.35259250821548</v>
          </cell>
          <cell r="E104">
            <v>137047.60029737651</v>
          </cell>
        </row>
        <row r="118">
          <cell r="D118">
            <v>749.44804935463821</v>
          </cell>
          <cell r="E118">
            <v>226778.26051931563</v>
          </cell>
        </row>
        <row r="132">
          <cell r="D132">
            <v>808.91986853578999</v>
          </cell>
          <cell r="E132">
            <v>164555.76984688206</v>
          </cell>
        </row>
        <row r="146">
          <cell r="D146">
            <v>904.41603705487671</v>
          </cell>
          <cell r="E146">
            <v>216658.71087811224</v>
          </cell>
        </row>
        <row r="160">
          <cell r="D160">
            <v>597.45931269566995</v>
          </cell>
          <cell r="E160">
            <v>194360.38211260003</v>
          </cell>
        </row>
        <row r="174">
          <cell r="D174">
            <v>717.49826255356402</v>
          </cell>
        </row>
        <row r="188">
          <cell r="D188">
            <v>671.74162893958362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refreshError="1"/>
      <sheetData sheetId="1" refreshError="1"/>
      <sheetData sheetId="2">
        <row r="8">
          <cell r="V8">
            <v>797.09</v>
          </cell>
          <cell r="W8">
            <v>837.71</v>
          </cell>
          <cell r="X8">
            <v>837.71</v>
          </cell>
          <cell r="Y8">
            <v>946.4</v>
          </cell>
        </row>
        <row r="9">
          <cell r="V9">
            <v>662.88</v>
          </cell>
          <cell r="W9">
            <v>663.9</v>
          </cell>
          <cell r="X9">
            <v>663.9</v>
          </cell>
          <cell r="Y9">
            <v>703.31</v>
          </cell>
        </row>
        <row r="23">
          <cell r="V23">
            <v>89.45</v>
          </cell>
          <cell r="W23">
            <v>89.45</v>
          </cell>
          <cell r="X23">
            <v>53.4</v>
          </cell>
          <cell r="Y23">
            <v>53.4</v>
          </cell>
        </row>
        <row r="27">
          <cell r="V27">
            <v>21.6</v>
          </cell>
          <cell r="W27">
            <v>22.33</v>
          </cell>
          <cell r="X27">
            <v>22.33</v>
          </cell>
          <cell r="Y27">
            <v>23.25</v>
          </cell>
        </row>
        <row r="28">
          <cell r="V28">
            <v>38.18</v>
          </cell>
          <cell r="W28">
            <v>60.63</v>
          </cell>
          <cell r="X28">
            <v>51.7</v>
          </cell>
          <cell r="Y28">
            <v>53.77</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zoomScaleNormal="100" workbookViewId="0">
      <selection sqref="A1:C1"/>
    </sheetView>
  </sheetViews>
  <sheetFormatPr defaultRowHeight="12.75"/>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95" t="s">
        <v>32</v>
      </c>
      <c r="B1" s="95"/>
      <c r="C1" s="95"/>
    </row>
    <row r="2" spans="1:3" ht="24.75" customHeight="1">
      <c r="A2" s="95" t="s">
        <v>157</v>
      </c>
      <c r="B2" s="95"/>
      <c r="C2" s="95"/>
    </row>
    <row r="3" spans="1:3" ht="31.5" customHeight="1">
      <c r="A3" s="96" t="s">
        <v>50</v>
      </c>
      <c r="B3" s="96"/>
      <c r="C3" s="96"/>
    </row>
    <row r="4" spans="1:3" ht="86.25" customHeight="1">
      <c r="A4" s="97" t="s">
        <v>51</v>
      </c>
      <c r="B4" s="97"/>
      <c r="C4" s="97"/>
    </row>
    <row r="5" spans="1:3" ht="27" customHeight="1">
      <c r="A5" s="5" t="s">
        <v>55</v>
      </c>
      <c r="B5" s="6">
        <v>2023</v>
      </c>
      <c r="C5" s="4" t="s">
        <v>56</v>
      </c>
    </row>
    <row r="7" spans="1:3" s="20" customFormat="1" ht="35.25" customHeight="1">
      <c r="A7" s="94" t="s">
        <v>52</v>
      </c>
      <c r="B7" s="94"/>
      <c r="C7" s="21" t="s">
        <v>158</v>
      </c>
    </row>
    <row r="8" spans="1:3" s="20" customFormat="1" ht="35.25" customHeight="1">
      <c r="A8" s="94" t="s">
        <v>53</v>
      </c>
      <c r="B8" s="94"/>
      <c r="C8" s="22" t="s">
        <v>159</v>
      </c>
    </row>
    <row r="9" spans="1:3" s="20" customFormat="1" ht="11.25">
      <c r="A9" s="88" t="s">
        <v>54</v>
      </c>
      <c r="B9" s="89"/>
      <c r="C9" s="23" t="s">
        <v>26</v>
      </c>
    </row>
    <row r="10" spans="1:3" s="20" customFormat="1" ht="11.25">
      <c r="A10" s="90"/>
      <c r="B10" s="91"/>
      <c r="C10" s="23" t="s">
        <v>24</v>
      </c>
    </row>
    <row r="11" spans="1:3" s="20" customFormat="1" ht="11.25">
      <c r="A11" s="90"/>
      <c r="B11" s="91"/>
      <c r="C11" s="23" t="s">
        <v>21</v>
      </c>
    </row>
    <row r="12" spans="1:3" s="20" customFormat="1" ht="11.25">
      <c r="A12" s="90"/>
      <c r="B12" s="91"/>
      <c r="C12" s="23" t="s">
        <v>25</v>
      </c>
    </row>
    <row r="13" spans="1:3" s="20" customFormat="1" ht="11.25">
      <c r="A13" s="90"/>
      <c r="B13" s="91"/>
      <c r="C13" s="87" t="s">
        <v>325</v>
      </c>
    </row>
    <row r="14" spans="1:3" s="20" customFormat="1" ht="11.25">
      <c r="A14" s="90"/>
      <c r="B14" s="91"/>
      <c r="C14" s="23" t="s">
        <v>161</v>
      </c>
    </row>
    <row r="15" spans="1:3" s="20" customFormat="1" ht="11.25">
      <c r="A15" s="90"/>
      <c r="B15" s="91"/>
      <c r="C15" s="23" t="s">
        <v>162</v>
      </c>
    </row>
    <row r="16" spans="1:3" s="20" customFormat="1" ht="11.25">
      <c r="A16" s="90"/>
      <c r="B16" s="91"/>
      <c r="C16" s="23" t="s">
        <v>163</v>
      </c>
    </row>
    <row r="17" spans="1:3" s="20" customFormat="1" ht="11.25">
      <c r="A17" s="90"/>
      <c r="B17" s="91"/>
      <c r="C17" s="23" t="s">
        <v>23</v>
      </c>
    </row>
    <row r="18" spans="1:3" s="20" customFormat="1" ht="11.25">
      <c r="A18" s="90"/>
      <c r="B18" s="91"/>
      <c r="C18" s="87" t="s">
        <v>324</v>
      </c>
    </row>
    <row r="19" spans="1:3" s="20" customFormat="1" ht="11.25">
      <c r="A19" s="90"/>
      <c r="B19" s="91"/>
      <c r="C19" s="23" t="s">
        <v>22</v>
      </c>
    </row>
    <row r="20" spans="1:3" s="20" customFormat="1" ht="11.25">
      <c r="A20" s="90"/>
      <c r="B20" s="91"/>
      <c r="C20" s="87" t="s">
        <v>323</v>
      </c>
    </row>
    <row r="21" spans="1:3" s="20" customFormat="1" ht="11.25">
      <c r="A21" s="90"/>
      <c r="B21" s="91"/>
      <c r="C21" s="23" t="s">
        <v>57</v>
      </c>
    </row>
    <row r="22" spans="1:3" s="20" customFormat="1" ht="11.25">
      <c r="A22" s="92"/>
      <c r="B22" s="93"/>
      <c r="C22" s="23" t="s">
        <v>58</v>
      </c>
    </row>
  </sheetData>
  <mergeCells count="7">
    <mergeCell ref="A9:B22"/>
    <mergeCell ref="A8:B8"/>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B2" s="47"/>
      <c r="E2" s="111" t="s">
        <v>166</v>
      </c>
      <c r="F2" s="111"/>
    </row>
    <row r="4" spans="1:6">
      <c r="A4" s="117" t="s">
        <v>287</v>
      </c>
      <c r="B4" s="117"/>
      <c r="C4" s="117"/>
      <c r="D4" s="117"/>
      <c r="E4" s="117"/>
      <c r="F4" s="117"/>
    </row>
    <row r="5" spans="1:6">
      <c r="A5" s="117" t="str">
        <f>Титульный!$C$12</f>
        <v>Челябинская ТЭЦ-3 без ДПМ/НВ</v>
      </c>
      <c r="B5" s="117"/>
      <c r="C5" s="117"/>
      <c r="D5" s="117"/>
      <c r="E5" s="117"/>
      <c r="F5" s="117"/>
    </row>
    <row r="6" spans="1:6">
      <c r="A6" s="49"/>
      <c r="B6" s="49"/>
      <c r="C6" s="49"/>
      <c r="D6" s="49"/>
      <c r="E6" s="49"/>
      <c r="F6" s="49"/>
    </row>
    <row r="7" spans="1:6" s="8" customFormat="1" ht="38.25">
      <c r="A7" s="118" t="s">
        <v>0</v>
      </c>
      <c r="B7" s="118" t="s">
        <v>8</v>
      </c>
      <c r="C7" s="118" t="s">
        <v>9</v>
      </c>
      <c r="D7" s="50" t="s">
        <v>129</v>
      </c>
      <c r="E7" s="50" t="s">
        <v>130</v>
      </c>
      <c r="F7" s="50" t="s">
        <v>131</v>
      </c>
    </row>
    <row r="8" spans="1:6" s="8" customFormat="1">
      <c r="A8" s="118"/>
      <c r="B8" s="118"/>
      <c r="C8" s="118"/>
      <c r="D8" s="50">
        <f>Титульный!$B$5-2</f>
        <v>2021</v>
      </c>
      <c r="E8" s="50">
        <f>Титульный!$B$5-1</f>
        <v>2022</v>
      </c>
      <c r="F8" s="50">
        <f>Титульный!$B$5</f>
        <v>2023</v>
      </c>
    </row>
    <row r="9" spans="1:6" s="8" customFormat="1">
      <c r="A9" s="118"/>
      <c r="B9" s="118"/>
      <c r="C9" s="118"/>
      <c r="D9" s="50" t="s">
        <v>56</v>
      </c>
      <c r="E9" s="50" t="s">
        <v>56</v>
      </c>
      <c r="F9" s="5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[15]Год!$H$11</f>
        <v>360</v>
      </c>
      <c r="E139" s="29">
        <f>'[16]0.1'!$I$11</f>
        <v>360</v>
      </c>
      <c r="F139" s="29">
        <f>'[16]0.1'!$L$11</f>
        <v>360</v>
      </c>
    </row>
    <row r="140" spans="1:6" ht="38.25">
      <c r="A140" s="36" t="s">
        <v>69</v>
      </c>
      <c r="B140" s="37" t="s">
        <v>29</v>
      </c>
      <c r="C140" s="36" t="s">
        <v>30</v>
      </c>
      <c r="D140" s="29">
        <f>[15]Год!$H$12-[15]Год!$H$14</f>
        <v>336.17628194871133</v>
      </c>
      <c r="E140" s="29">
        <f>'[16]0.1'!$I$12</f>
        <v>334.43759166666666</v>
      </c>
      <c r="F140" s="29">
        <f>'[16]0.1'!$L$12</f>
        <v>334.24059150905657</v>
      </c>
    </row>
    <row r="141" spans="1:6">
      <c r="A141" s="36" t="s">
        <v>70</v>
      </c>
      <c r="B141" s="37" t="s">
        <v>71</v>
      </c>
      <c r="C141" s="36" t="s">
        <v>132</v>
      </c>
      <c r="D141" s="29">
        <f>'[4]ЧТЭЦ-3 ДМ'!$E$7</f>
        <v>2240.35</v>
      </c>
      <c r="E141" s="29">
        <f>'[16]0.1'!$I$13</f>
        <v>2333.6644999999999</v>
      </c>
      <c r="F141" s="29">
        <f>'[16]0.1'!$L$13</f>
        <v>2318.5779999999995</v>
      </c>
    </row>
    <row r="142" spans="1:6">
      <c r="A142" s="36" t="s">
        <v>72</v>
      </c>
      <c r="B142" s="37" t="s">
        <v>73</v>
      </c>
      <c r="C142" s="36" t="s">
        <v>132</v>
      </c>
      <c r="D142" s="29">
        <f>'[4]ЧТЭЦ-3 ДМ'!$E$22</f>
        <v>2032.5659999999998</v>
      </c>
      <c r="E142" s="29">
        <f>'[16]0.1'!$I$15</f>
        <v>2110.0086999999999</v>
      </c>
      <c r="F142" s="29">
        <f>'[16]0.1'!$L$15</f>
        <v>2093.1819769999993</v>
      </c>
    </row>
    <row r="143" spans="1:6">
      <c r="A143" s="36" t="s">
        <v>74</v>
      </c>
      <c r="B143" s="37" t="s">
        <v>75</v>
      </c>
      <c r="C143" s="36" t="s">
        <v>76</v>
      </c>
      <c r="D143" s="29">
        <f>'[4]ЧТЭЦ-3 ДМ'!$E$23</f>
        <v>2325.2359999999999</v>
      </c>
      <c r="E143" s="29">
        <f>'[16]0.1'!$I$16</f>
        <v>2397.2527</v>
      </c>
      <c r="F143" s="29">
        <f>'[16]0.1'!$L$16</f>
        <v>2325.6459999999997</v>
      </c>
    </row>
    <row r="144" spans="1:6">
      <c r="A144" s="36" t="s">
        <v>77</v>
      </c>
      <c r="B144" s="37" t="s">
        <v>78</v>
      </c>
      <c r="C144" s="36" t="s">
        <v>76</v>
      </c>
      <c r="D144" s="29">
        <f>'[4]ЧТЭЦ-3 ДМ'!$E$29</f>
        <v>2302.6338049999999</v>
      </c>
      <c r="E144" s="29">
        <f>'[16]0.1'!$I$17</f>
        <v>2377.9027000000001</v>
      </c>
      <c r="F144" s="29">
        <f>'[16]0.1'!$L$17</f>
        <v>2305.0593333333331</v>
      </c>
    </row>
    <row r="145" spans="1:8">
      <c r="A145" s="36" t="s">
        <v>79</v>
      </c>
      <c r="B145" s="37" t="s">
        <v>10</v>
      </c>
      <c r="C145" s="36" t="s">
        <v>80</v>
      </c>
      <c r="D145" s="40"/>
      <c r="E145" s="29">
        <f>'[16]0.1'!$I$43</f>
        <v>2698244.9989723386</v>
      </c>
      <c r="F145" s="29">
        <f>'[16]0.1'!$L$43</f>
        <v>2799009.3864368312</v>
      </c>
    </row>
    <row r="146" spans="1:8">
      <c r="A146" s="36"/>
      <c r="B146" s="37" t="s">
        <v>202</v>
      </c>
      <c r="C146" s="36"/>
      <c r="D146" s="40"/>
      <c r="E146" s="40"/>
      <c r="F146" s="40"/>
    </row>
    <row r="147" spans="1:8">
      <c r="A147" s="36" t="s">
        <v>81</v>
      </c>
      <c r="B147" s="38" t="s">
        <v>13</v>
      </c>
      <c r="C147" s="36" t="s">
        <v>80</v>
      </c>
      <c r="D147" s="40"/>
      <c r="E147" s="29">
        <f>'[16]0.1'!$G$43</f>
        <v>1615835.5250971997</v>
      </c>
      <c r="F147" s="29">
        <f>'[16]0.1'!$J$43</f>
        <v>1668051.9695809367</v>
      </c>
    </row>
    <row r="148" spans="1:8">
      <c r="A148" s="36" t="s">
        <v>82</v>
      </c>
      <c r="B148" s="38" t="s">
        <v>14</v>
      </c>
      <c r="C148" s="36" t="s">
        <v>80</v>
      </c>
      <c r="D148" s="40"/>
      <c r="E148" s="29">
        <f>'[16]0.1'!$H$43</f>
        <v>1082409.4738751387</v>
      </c>
      <c r="F148" s="29">
        <f>'[16]0.1'!$K$43</f>
        <v>1130957.4168558945</v>
      </c>
    </row>
    <row r="149" spans="1:8" ht="25.5">
      <c r="A149" s="36" t="s">
        <v>83</v>
      </c>
      <c r="B149" s="38" t="s">
        <v>15</v>
      </c>
      <c r="C149" s="36" t="s">
        <v>80</v>
      </c>
      <c r="D149" s="41"/>
      <c r="E149" s="41"/>
      <c r="F149" s="41"/>
    </row>
    <row r="150" spans="1:8">
      <c r="A150" s="36" t="s">
        <v>84</v>
      </c>
      <c r="B150" s="37" t="s">
        <v>85</v>
      </c>
      <c r="C150" s="36" t="s">
        <v>80</v>
      </c>
      <c r="D150" s="29">
        <f>'[4]ЧТЭЦ-3 ДМ'!$E$620</f>
        <v>3210000.1766300006</v>
      </c>
      <c r="E150" s="29">
        <f>'[16]0.1'!$I$31</f>
        <v>2965624.3631642172</v>
      </c>
      <c r="F150" s="29">
        <f>'[16]0.1'!$L$31</f>
        <v>3029143.5057722158</v>
      </c>
      <c r="G150" s="47"/>
      <c r="H150" s="47"/>
    </row>
    <row r="151" spans="1:8">
      <c r="A151" s="36"/>
      <c r="B151" s="37" t="s">
        <v>202</v>
      </c>
      <c r="C151" s="36"/>
      <c r="D151" s="40"/>
      <c r="E151" s="40"/>
      <c r="F151" s="40"/>
    </row>
    <row r="152" spans="1:8">
      <c r="A152" s="36" t="s">
        <v>86</v>
      </c>
      <c r="B152" s="38" t="s">
        <v>87</v>
      </c>
      <c r="C152" s="36" t="s">
        <v>80</v>
      </c>
      <c r="D152" s="29">
        <f>'[4]ЧТЭЦ-3 ДМ'!$E$636</f>
        <v>1749370.8853400005</v>
      </c>
      <c r="E152" s="29">
        <f>'[16]0.1'!$I$32</f>
        <v>1597686.5767470226</v>
      </c>
      <c r="F152" s="29">
        <f>'[16]0.1'!$L$32</f>
        <v>1648983.3737681089</v>
      </c>
      <c r="G152" s="47"/>
      <c r="H152" s="47"/>
    </row>
    <row r="153" spans="1:8" ht="25.5">
      <c r="A153" s="36"/>
      <c r="B153" s="38" t="s">
        <v>88</v>
      </c>
      <c r="C153" s="36" t="s">
        <v>31</v>
      </c>
      <c r="D153" s="29">
        <f>'[4]ЧТЭЦ-3 ДМ'!$E$32</f>
        <v>228.56927137101786</v>
      </c>
      <c r="E153" s="29">
        <f>'[16]4'!$L$24</f>
        <v>218</v>
      </c>
      <c r="F153" s="29">
        <f>'[16]4'!$M$24</f>
        <v>217.99999999999997</v>
      </c>
      <c r="G153" s="47"/>
      <c r="H153" s="47"/>
    </row>
    <row r="154" spans="1:8">
      <c r="A154" s="36" t="s">
        <v>89</v>
      </c>
      <c r="B154" s="38" t="s">
        <v>90</v>
      </c>
      <c r="C154" s="36" t="s">
        <v>80</v>
      </c>
      <c r="D154" s="29">
        <f>'[4]ЧТЭЦ-3 ДМ'!$E$652</f>
        <v>1460629.2912900003</v>
      </c>
      <c r="E154" s="29">
        <f>'[16]0.1'!$I$33</f>
        <v>1367937.7864171946</v>
      </c>
      <c r="F154" s="29">
        <f>'[16]0.1'!$L$33</f>
        <v>1380160.1320041069</v>
      </c>
    </row>
    <row r="155" spans="1:8">
      <c r="A155" s="36"/>
      <c r="B155" s="38" t="s">
        <v>91</v>
      </c>
      <c r="C155" s="36" t="s">
        <v>92</v>
      </c>
      <c r="D155" s="29">
        <f>'[4]ЧТЭЦ-3 ДМ'!$E$36</f>
        <v>166.07948612527935</v>
      </c>
      <c r="E155" s="29">
        <f>'[16]4'!$L$28</f>
        <v>165</v>
      </c>
      <c r="F155" s="29">
        <f>'[16]4'!$M$28</f>
        <v>165</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0" t="s">
        <v>101</v>
      </c>
      <c r="D160" s="41"/>
      <c r="E160" s="41"/>
      <c r="F160" s="41"/>
    </row>
    <row r="161" spans="1:6" ht="25.5">
      <c r="A161" s="36" t="s">
        <v>102</v>
      </c>
      <c r="B161" s="38" t="s">
        <v>103</v>
      </c>
      <c r="C161" s="36" t="s">
        <v>27</v>
      </c>
      <c r="D161" s="41"/>
      <c r="E161" s="41"/>
      <c r="F161" s="41"/>
    </row>
    <row r="162" spans="1:6">
      <c r="A162" s="36" t="s">
        <v>104</v>
      </c>
      <c r="B162" s="9" t="s">
        <v>105</v>
      </c>
      <c r="C162" s="36" t="s">
        <v>80</v>
      </c>
      <c r="D162" s="29">
        <f>('[5]1300'!$D$12-'[5]1300'!$S$12-'[5]1300'!$AG$12-'[5]1300'!$BH$12)/1000</f>
        <v>4522713.990530001</v>
      </c>
      <c r="E162" s="41"/>
      <c r="F162" s="41"/>
    </row>
    <row r="163" spans="1:6">
      <c r="A163" s="36"/>
      <c r="B163" s="37" t="s">
        <v>202</v>
      </c>
      <c r="C163" s="36"/>
      <c r="D163" s="40"/>
      <c r="E163" s="41"/>
      <c r="F163" s="41"/>
    </row>
    <row r="164" spans="1:6">
      <c r="A164" s="36" t="s">
        <v>106</v>
      </c>
      <c r="B164" s="38" t="s">
        <v>17</v>
      </c>
      <c r="C164" s="36" t="s">
        <v>80</v>
      </c>
      <c r="D164" s="29">
        <f>'[5]1300'!$N$12/1000</f>
        <v>2090461.53954</v>
      </c>
      <c r="E164" s="41"/>
      <c r="F164" s="41"/>
    </row>
    <row r="165" spans="1:6">
      <c r="A165" s="36" t="s">
        <v>107</v>
      </c>
      <c r="B165" s="38" t="s">
        <v>18</v>
      </c>
      <c r="C165" s="36" t="s">
        <v>80</v>
      </c>
      <c r="D165" s="29">
        <f>'[5]1300'!$X$12/1000</f>
        <v>538016.26062999992</v>
      </c>
      <c r="E165" s="41"/>
      <c r="F165" s="41"/>
    </row>
    <row r="166" spans="1:6" ht="25.5">
      <c r="A166" s="36" t="s">
        <v>108</v>
      </c>
      <c r="B166" s="38" t="s">
        <v>19</v>
      </c>
      <c r="C166" s="36" t="s">
        <v>80</v>
      </c>
      <c r="D166" s="29">
        <f>('[5]1300'!$AY$12+'[5]1300'!$BQ$12)/1000</f>
        <v>1838461.9871100001</v>
      </c>
      <c r="E166" s="41"/>
      <c r="F166" s="41"/>
    </row>
    <row r="167" spans="1:6">
      <c r="A167" s="36" t="s">
        <v>151</v>
      </c>
      <c r="B167" s="38" t="s">
        <v>152</v>
      </c>
      <c r="C167" s="36" t="s">
        <v>80</v>
      </c>
      <c r="D167" s="29">
        <f>('[5]1300'!$CI$12+'[5]1300'!$DA$12+'[5]1300'!$DK$12+'[5]1300'!$DM$12+'[5]1300'!$DO$12+'[5]1300'!$DP$12)/1000</f>
        <v>55774.203250000013</v>
      </c>
      <c r="E167" s="41"/>
      <c r="F167" s="41"/>
    </row>
    <row r="168" spans="1:6">
      <c r="A168" s="36" t="s">
        <v>109</v>
      </c>
      <c r="B168" s="9" t="s">
        <v>110</v>
      </c>
      <c r="C168" s="36" t="s">
        <v>80</v>
      </c>
      <c r="D168" s="41"/>
      <c r="E168" s="41"/>
      <c r="F168" s="41"/>
    </row>
    <row r="169" spans="1:6">
      <c r="A169" s="36"/>
      <c r="B169" s="37" t="s">
        <v>202</v>
      </c>
      <c r="C169" s="36"/>
      <c r="D169" s="40"/>
      <c r="E169" s="41"/>
      <c r="F169" s="41"/>
    </row>
    <row r="170" spans="1:6">
      <c r="A170" s="36" t="s">
        <v>111</v>
      </c>
      <c r="B170" s="38" t="s">
        <v>20</v>
      </c>
      <c r="C170" s="36" t="s">
        <v>80</v>
      </c>
      <c r="D170" s="41"/>
      <c r="E170" s="41"/>
      <c r="F170" s="41"/>
    </row>
    <row r="171" spans="1:6">
      <c r="A171" s="36" t="s">
        <v>112</v>
      </c>
      <c r="B171" s="38" t="s">
        <v>34</v>
      </c>
      <c r="C171" s="36" t="s">
        <v>80</v>
      </c>
      <c r="D171" s="41"/>
      <c r="E171" s="41"/>
      <c r="F171" s="41"/>
    </row>
    <row r="172" spans="1:6">
      <c r="A172" s="36" t="s">
        <v>113</v>
      </c>
      <c r="B172" s="9" t="s">
        <v>114</v>
      </c>
      <c r="C172" s="36" t="s">
        <v>80</v>
      </c>
      <c r="D172" s="41"/>
      <c r="E172" s="41"/>
      <c r="F172" s="41"/>
    </row>
    <row r="173" spans="1:6">
      <c r="A173" s="36"/>
      <c r="B173" s="37" t="s">
        <v>202</v>
      </c>
      <c r="C173" s="36"/>
      <c r="D173" s="40"/>
      <c r="E173" s="41"/>
      <c r="F173" s="41"/>
    </row>
    <row r="174" spans="1:6">
      <c r="A174" s="36" t="s">
        <v>115</v>
      </c>
      <c r="B174" s="38" t="s">
        <v>17</v>
      </c>
      <c r="C174" s="36" t="s">
        <v>80</v>
      </c>
      <c r="D174" s="41"/>
      <c r="E174" s="41"/>
      <c r="F174" s="41"/>
    </row>
    <row r="175" spans="1:6">
      <c r="A175" s="36" t="s">
        <v>116</v>
      </c>
      <c r="B175" s="38" t="s">
        <v>18</v>
      </c>
      <c r="C175" s="36" t="s">
        <v>80</v>
      </c>
      <c r="D175" s="41"/>
      <c r="E175" s="41"/>
      <c r="F175" s="41"/>
    </row>
    <row r="176" spans="1:6"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74.25" customHeight="1">
      <c r="A184" s="36" t="s">
        <v>126</v>
      </c>
      <c r="B184" s="9" t="s">
        <v>12</v>
      </c>
      <c r="C184" s="36" t="s">
        <v>27</v>
      </c>
      <c r="D184" s="112" t="str">
        <f>'ЧТЭЦ-1 ДМ_П4'!D184:F184</f>
        <v>"Инвестиционная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5" width="19" style="12" customWidth="1"/>
    <col min="6" max="6" width="22" style="12" customWidth="1"/>
    <col min="7"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B3" s="62"/>
      <c r="F3" s="27"/>
    </row>
    <row r="4" spans="1:11">
      <c r="A4" s="95" t="s">
        <v>35</v>
      </c>
      <c r="B4" s="110"/>
      <c r="C4" s="110"/>
      <c r="D4" s="110"/>
      <c r="E4" s="110"/>
      <c r="F4" s="110"/>
      <c r="G4" s="110"/>
      <c r="H4" s="110"/>
      <c r="I4" s="110"/>
    </row>
    <row r="5" spans="1:11">
      <c r="A5" s="95" t="str">
        <f>Титульный!$C$12</f>
        <v>Челябинская ТЭЦ-3 без ДПМ/НВ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48"/>
    </row>
    <row r="8" spans="1:11" s="3" customFormat="1">
      <c r="A8" s="123"/>
      <c r="B8" s="123"/>
      <c r="C8" s="123"/>
      <c r="D8" s="42">
        <f>Титульный!$B$5-2</f>
        <v>2021</v>
      </c>
      <c r="E8" s="43" t="s">
        <v>56</v>
      </c>
      <c r="F8" s="42">
        <f>Титульный!$B$5-1</f>
        <v>2022</v>
      </c>
      <c r="G8" s="43" t="s">
        <v>56</v>
      </c>
      <c r="H8" s="42">
        <f>Титульный!$B$5</f>
        <v>2023</v>
      </c>
      <c r="I8" s="43" t="s">
        <v>56</v>
      </c>
      <c r="K8" s="48"/>
    </row>
    <row r="9" spans="1:11" s="3" customFormat="1">
      <c r="A9" s="123"/>
      <c r="B9" s="123"/>
      <c r="C9" s="123"/>
      <c r="D9" s="51" t="s">
        <v>230</v>
      </c>
      <c r="E9" s="51" t="s">
        <v>231</v>
      </c>
      <c r="F9" s="51" t="s">
        <v>230</v>
      </c>
      <c r="G9" s="51" t="s">
        <v>231</v>
      </c>
      <c r="H9" s="51" t="s">
        <v>230</v>
      </c>
      <c r="I9" s="51"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0" t="s">
        <v>134</v>
      </c>
      <c r="B28" s="37" t="s">
        <v>135</v>
      </c>
      <c r="C28" s="70" t="s">
        <v>311</v>
      </c>
      <c r="D28" s="29">
        <f>'[6]Утв. тарифы на ЭЭ и ЭМ'!$D$16</f>
        <v>692.84</v>
      </c>
      <c r="E28" s="29">
        <f>'[6]Утв. тарифы на ЭЭ и ЭМ'!$E$16</f>
        <v>713.69</v>
      </c>
      <c r="F28" s="29">
        <f>'[7]Утв. тарифы на ЭЭ и ЭМ'!$D$8</f>
        <v>713.69</v>
      </c>
      <c r="G28" s="29">
        <f>'[7]Утв. тарифы на ЭЭ и ЭМ'!$E$8</f>
        <v>765.8</v>
      </c>
      <c r="H28" s="119">
        <f>'[16]0.1'!$L$20</f>
        <v>796.89773173550373</v>
      </c>
      <c r="I28" s="120"/>
      <c r="K28" s="85" t="b">
        <f>ROUND([8]Свод!$D$48,1)=ROUND(H28,1)</f>
        <v>1</v>
      </c>
    </row>
    <row r="29" spans="1:11" ht="12.75" customHeight="1">
      <c r="A29" s="50"/>
      <c r="B29" s="45" t="s">
        <v>147</v>
      </c>
      <c r="C29" s="70" t="s">
        <v>311</v>
      </c>
      <c r="D29" s="29">
        <f>('[4]ЧТЭЦ-3 ДМ'!$F$636+'[4]ЧТЭЦ-3 ДМ'!$G$636+'[4]ЧТЭЦ-3 ДМ'!$H$636+'[4]ЧТЭЦ-3 ДМ'!$J$636+'[4]ЧТЭЦ-3 ДМ'!$K$636+'[4]ЧТЭЦ-3 ДМ'!$L$636)/('[4]ЧТЭЦ-3 ДМ'!$F$22+'[4]ЧТЭЦ-3 ДМ'!$G$22+'[4]ЧТЭЦ-3 ДМ'!$H$22+'[4]ЧТЭЦ-3 ДМ'!$J$22+'[4]ЧТЭЦ-3 ДМ'!$K$22+'[4]ЧТЭЦ-3 ДМ'!$L$22)</f>
        <v>859.82436679328055</v>
      </c>
      <c r="E29" s="29">
        <f>('[4]ЧТЭЦ-3 ДМ'!$N$636+'[4]ЧТЭЦ-3 ДМ'!$O$636+'[4]ЧТЭЦ-3 ДМ'!$P$636+'[4]ЧТЭЦ-3 ДМ'!$R$636+'[4]ЧТЭЦ-3 ДМ'!$S$636+'[4]ЧТЭЦ-3 ДМ'!$T$636)/('[4]ЧТЭЦ-3 ДМ'!$N$22+'[4]ЧТЭЦ-3 ДМ'!$O$22+'[4]ЧТЭЦ-3 ДМ'!$P$22+'[4]ЧТЭЦ-3 ДМ'!$R$22+'[4]ЧТЭЦ-3 ДМ'!$S$22+'[4]ЧТЭЦ-3 ДМ'!$T$22)</f>
        <v>861.72506156151678</v>
      </c>
      <c r="F29" s="29">
        <f>'[16]2.2'!$G$170</f>
        <v>705.55771870279978</v>
      </c>
      <c r="G29" s="29">
        <f>'[16]2.1'!$G$170</f>
        <v>757.19430765713105</v>
      </c>
      <c r="H29" s="119">
        <f>'[16]2'!$G$170</f>
        <v>787.78787123490963</v>
      </c>
      <c r="I29" s="120"/>
    </row>
    <row r="30" spans="1:11" ht="25.5">
      <c r="A30" s="50" t="s">
        <v>136</v>
      </c>
      <c r="B30" s="37" t="s">
        <v>137</v>
      </c>
      <c r="C30" s="70" t="s">
        <v>312</v>
      </c>
      <c r="D30" s="29">
        <f>'[6]Утв. тарифы на ЭЭ и ЭМ'!$F$16</f>
        <v>248520.44</v>
      </c>
      <c r="E30" s="29">
        <f>'[6]Утв. тарифы на ЭЭ и ЭМ'!$G$16</f>
        <v>256828.99</v>
      </c>
      <c r="F30" s="29">
        <f>'[7]Утв. тарифы на ЭЭ и ЭМ'!$F$8</f>
        <v>256828.99</v>
      </c>
      <c r="G30" s="29">
        <f>'[7]Утв. тарифы на ЭЭ и ЭМ'!$G$8</f>
        <v>269708.88</v>
      </c>
      <c r="H30" s="119">
        <f>'[16]0.1'!$L$21</f>
        <v>281971.89030556206</v>
      </c>
      <c r="I30" s="120"/>
      <c r="K30" s="85" t="b">
        <f>ROUND([8]Свод!$E$48,1)=ROUND(H30,1)</f>
        <v>1</v>
      </c>
    </row>
    <row r="31" spans="1:11" ht="27.75" customHeight="1">
      <c r="A31" s="50" t="s">
        <v>138</v>
      </c>
      <c r="B31" s="37" t="s">
        <v>150</v>
      </c>
      <c r="C31" s="36" t="s">
        <v>309</v>
      </c>
      <c r="D31" s="44"/>
      <c r="E31" s="44"/>
      <c r="F31" s="44"/>
      <c r="G31" s="44"/>
      <c r="H31" s="44"/>
      <c r="I31" s="44"/>
    </row>
    <row r="32" spans="1:11" ht="26.25" customHeight="1">
      <c r="A32" s="50" t="s">
        <v>139</v>
      </c>
      <c r="B32" s="46" t="s">
        <v>37</v>
      </c>
      <c r="C32" s="36" t="s">
        <v>309</v>
      </c>
      <c r="D32" s="29">
        <f>'ЧТЭЦ-1 ДМ_П5'!D32</f>
        <v>797.09</v>
      </c>
      <c r="E32" s="29">
        <f>'ЧТЭЦ-1 ДМ_П5'!E32</f>
        <v>837.71</v>
      </c>
      <c r="F32" s="29">
        <f>'ЧТЭЦ-1 ДМ_П5'!F32</f>
        <v>837.71</v>
      </c>
      <c r="G32" s="29">
        <f>'ЧТЭЦ-1 ДМ_П5'!G32</f>
        <v>946.4</v>
      </c>
      <c r="H32" s="119">
        <f>'ЧТЭЦ-1 ДМ_П5'!H32</f>
        <v>1086.643008185627</v>
      </c>
      <c r="I32" s="120">
        <f>'ЧТЭЦ-1 ДМ_П5'!I32</f>
        <v>0</v>
      </c>
    </row>
    <row r="33" spans="1:9" ht="12.75" customHeight="1">
      <c r="A33" s="50" t="s">
        <v>140</v>
      </c>
      <c r="B33" s="46" t="s">
        <v>38</v>
      </c>
      <c r="C33" s="36" t="s">
        <v>309</v>
      </c>
      <c r="D33" s="44"/>
      <c r="E33" s="44"/>
      <c r="F33" s="44"/>
      <c r="G33" s="44"/>
      <c r="H33" s="44"/>
      <c r="I33" s="44"/>
    </row>
    <row r="34" spans="1:9" ht="12.75" customHeight="1">
      <c r="A34" s="50"/>
      <c r="B34" s="38" t="s">
        <v>39</v>
      </c>
      <c r="C34" s="36" t="s">
        <v>309</v>
      </c>
      <c r="D34" s="44"/>
      <c r="E34" s="44"/>
      <c r="F34" s="44"/>
      <c r="G34" s="44"/>
      <c r="H34" s="44"/>
      <c r="I34" s="44"/>
    </row>
    <row r="35" spans="1:9" ht="12.75" customHeight="1">
      <c r="A35" s="50"/>
      <c r="B35" s="38" t="s">
        <v>40</v>
      </c>
      <c r="C35" s="36" t="s">
        <v>309</v>
      </c>
      <c r="D35" s="44"/>
      <c r="E35" s="44"/>
      <c r="F35" s="44"/>
      <c r="G35" s="44"/>
      <c r="H35" s="44"/>
      <c r="I35" s="44"/>
    </row>
    <row r="36" spans="1:9" ht="12.75" customHeight="1">
      <c r="A36" s="50"/>
      <c r="B36" s="38" t="s">
        <v>41</v>
      </c>
      <c r="C36" s="36" t="s">
        <v>309</v>
      </c>
      <c r="D36" s="44"/>
      <c r="E36" s="44"/>
      <c r="F36" s="44"/>
      <c r="G36" s="44"/>
      <c r="H36" s="44"/>
      <c r="I36" s="44"/>
    </row>
    <row r="37" spans="1:9" ht="12.75" customHeight="1">
      <c r="A37" s="50"/>
      <c r="B37" s="38" t="s">
        <v>42</v>
      </c>
      <c r="C37" s="36" t="s">
        <v>309</v>
      </c>
      <c r="D37" s="44"/>
      <c r="E37" s="44"/>
      <c r="F37" s="44"/>
      <c r="G37" s="44"/>
      <c r="H37" s="44"/>
      <c r="I37" s="44"/>
    </row>
    <row r="38" spans="1:9" ht="12.75" customHeight="1">
      <c r="A38" s="50" t="s">
        <v>141</v>
      </c>
      <c r="B38" s="46" t="s">
        <v>43</v>
      </c>
      <c r="C38" s="36" t="s">
        <v>309</v>
      </c>
      <c r="D38" s="44"/>
      <c r="E38" s="44"/>
      <c r="F38" s="44"/>
      <c r="G38" s="44"/>
      <c r="H38" s="44"/>
      <c r="I38" s="44"/>
    </row>
    <row r="39" spans="1:9" ht="12.75" customHeight="1">
      <c r="A39" s="50" t="s">
        <v>142</v>
      </c>
      <c r="B39" s="37" t="s">
        <v>44</v>
      </c>
      <c r="C39" s="36" t="s">
        <v>27</v>
      </c>
      <c r="D39" s="44"/>
      <c r="E39" s="44"/>
      <c r="F39" s="44"/>
      <c r="G39" s="44"/>
      <c r="H39" s="44"/>
      <c r="I39" s="44"/>
    </row>
    <row r="40" spans="1:9" ht="25.5" customHeight="1">
      <c r="A40" s="50" t="s">
        <v>143</v>
      </c>
      <c r="B40" s="38" t="s">
        <v>45</v>
      </c>
      <c r="C40" s="50" t="s">
        <v>310</v>
      </c>
      <c r="D40" s="44"/>
      <c r="E40" s="44"/>
      <c r="F40" s="44"/>
      <c r="G40" s="44"/>
      <c r="H40" s="44"/>
      <c r="I40" s="44"/>
    </row>
    <row r="41" spans="1:9" ht="12.75" customHeight="1">
      <c r="A41" s="50" t="s">
        <v>144</v>
      </c>
      <c r="B41" s="46" t="s">
        <v>46</v>
      </c>
      <c r="C41" s="36" t="s">
        <v>309</v>
      </c>
      <c r="D41" s="44"/>
      <c r="E41" s="44"/>
      <c r="F41" s="44"/>
      <c r="G41" s="44"/>
      <c r="H41" s="44"/>
      <c r="I41" s="44"/>
    </row>
    <row r="42" spans="1:9" ht="25.5">
      <c r="A42" s="50" t="s">
        <v>145</v>
      </c>
      <c r="B42" s="37" t="s">
        <v>47</v>
      </c>
      <c r="C42" s="70" t="s">
        <v>313</v>
      </c>
      <c r="D42" s="44"/>
      <c r="E42" s="44"/>
      <c r="F42" s="44"/>
      <c r="G42" s="44"/>
      <c r="H42" s="44"/>
      <c r="I42" s="44"/>
    </row>
    <row r="43" spans="1:9" ht="25.5">
      <c r="A43" s="50"/>
      <c r="B43" s="38" t="s">
        <v>48</v>
      </c>
      <c r="C43" s="70" t="s">
        <v>313</v>
      </c>
      <c r="D43" s="29">
        <f>'ЧТЭЦ-1 ДМ_П5'!D43</f>
        <v>89.45</v>
      </c>
      <c r="E43" s="29">
        <f>'ЧТЭЦ-1 ДМ_П5'!E43</f>
        <v>89.45</v>
      </c>
      <c r="F43" s="29">
        <f>'ЧТЭЦ-1 ДМ_П5'!F43</f>
        <v>53.4</v>
      </c>
      <c r="G43" s="29">
        <f>'ЧТЭЦ-1 ДМ_П5'!G43</f>
        <v>53.4</v>
      </c>
      <c r="H43" s="119">
        <f>'ЧТЭЦ-1 ДМ_П5'!H43</f>
        <v>87.473080474525688</v>
      </c>
      <c r="I43" s="121"/>
    </row>
    <row r="44" spans="1:9" ht="25.5">
      <c r="A44" s="5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154</v>
      </c>
      <c r="B49" s="116"/>
      <c r="C49" s="116"/>
      <c r="D49" s="116"/>
      <c r="E49" s="116"/>
      <c r="F49" s="116"/>
      <c r="G49" s="116"/>
      <c r="H49" s="116"/>
      <c r="I49" s="116"/>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37" priority="3" operator="containsText" text="ложь">
      <formula>NOT(ISERROR(SEARCH("ложь",K28)))</formula>
    </cfRule>
    <cfRule type="containsText" dxfId="36" priority="4" operator="containsText" text="истина">
      <formula>NOT(ISERROR(SEARCH("истина",K28)))</formula>
    </cfRule>
  </conditionalFormatting>
  <conditionalFormatting sqref="K30">
    <cfRule type="containsText" dxfId="35" priority="1" operator="containsText" text="ложь">
      <formula>NOT(ISERROR(SEARCH("ложь",K30)))</formula>
    </cfRule>
    <cfRule type="containsText" dxfId="34"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4" spans="1:6">
      <c r="A4" s="117" t="s">
        <v>287</v>
      </c>
      <c r="B4" s="117"/>
      <c r="C4" s="117"/>
      <c r="D4" s="117"/>
      <c r="E4" s="117"/>
      <c r="F4" s="117"/>
    </row>
    <row r="5" spans="1:6">
      <c r="A5" s="117" t="str">
        <f>Титульный!$C$13</f>
        <v>Челябинская ТЭЦ-3 (БЛ 3) НВ</v>
      </c>
      <c r="B5" s="117"/>
      <c r="C5" s="117"/>
      <c r="D5" s="117"/>
      <c r="E5" s="117"/>
      <c r="F5" s="117"/>
    </row>
    <row r="6" spans="1:6">
      <c r="A6" s="53"/>
      <c r="B6" s="53"/>
      <c r="C6" s="53"/>
      <c r="D6" s="53"/>
      <c r="E6" s="53"/>
      <c r="F6" s="53"/>
    </row>
    <row r="7" spans="1:6" s="8" customFormat="1" ht="38.25">
      <c r="A7" s="118" t="s">
        <v>0</v>
      </c>
      <c r="B7" s="118" t="s">
        <v>8</v>
      </c>
      <c r="C7" s="118" t="s">
        <v>9</v>
      </c>
      <c r="D7" s="54" t="s">
        <v>129</v>
      </c>
      <c r="E7" s="54" t="s">
        <v>130</v>
      </c>
      <c r="F7" s="54" t="s">
        <v>131</v>
      </c>
    </row>
    <row r="8" spans="1:6" s="8" customFormat="1">
      <c r="A8" s="118"/>
      <c r="B8" s="118"/>
      <c r="C8" s="118"/>
      <c r="D8" s="54">
        <f>Титульный!$B$5-2</f>
        <v>2021</v>
      </c>
      <c r="E8" s="54">
        <f>Титульный!$B$5-1</f>
        <v>2022</v>
      </c>
      <c r="F8" s="54">
        <f>Титульный!$B$5</f>
        <v>2023</v>
      </c>
    </row>
    <row r="9" spans="1:6" s="8" customFormat="1">
      <c r="A9" s="118"/>
      <c r="B9" s="118"/>
      <c r="C9" s="118"/>
      <c r="D9" s="54" t="s">
        <v>56</v>
      </c>
      <c r="E9" s="54" t="s">
        <v>56</v>
      </c>
      <c r="F9" s="54"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[17]Год!$H$11</f>
        <v>233</v>
      </c>
      <c r="E139" s="29">
        <f>'[18]0.1'!$I$11</f>
        <v>233</v>
      </c>
      <c r="F139" s="29">
        <f>'[18]0.1'!$L$11</f>
        <v>233</v>
      </c>
    </row>
    <row r="140" spans="1:6" ht="38.25">
      <c r="A140" s="36" t="s">
        <v>69</v>
      </c>
      <c r="B140" s="37" t="s">
        <v>29</v>
      </c>
      <c r="C140" s="36" t="s">
        <v>30</v>
      </c>
      <c r="D140" s="29">
        <f>[17]Год!$H$12-[17]Год!$H$14</f>
        <v>226.06603038085348</v>
      </c>
      <c r="E140" s="29">
        <f>'[18]0.1'!$I$12</f>
        <v>227.69133333333335</v>
      </c>
      <c r="F140" s="29">
        <f>'[18]0.1'!$L$12</f>
        <v>226.89954042492772</v>
      </c>
    </row>
    <row r="141" spans="1:6">
      <c r="A141" s="36" t="s">
        <v>70</v>
      </c>
      <c r="B141" s="37" t="s">
        <v>71</v>
      </c>
      <c r="C141" s="36" t="s">
        <v>132</v>
      </c>
      <c r="D141" s="29">
        <f>'[4]ЧТЭЦ-3 НМ'!$E$7</f>
        <v>1456.6659999999999</v>
      </c>
      <c r="E141" s="29">
        <f>'[18]0.1'!$I$13</f>
        <v>1440.3224</v>
      </c>
      <c r="F141" s="29">
        <f>'[18]0.1'!$L$13</f>
        <v>1266.0723333333335</v>
      </c>
    </row>
    <row r="142" spans="1:6">
      <c r="A142" s="36" t="s">
        <v>72</v>
      </c>
      <c r="B142" s="37" t="s">
        <v>73</v>
      </c>
      <c r="C142" s="36" t="s">
        <v>132</v>
      </c>
      <c r="D142" s="29">
        <f>'[4]ЧТЭЦ-3 НМ'!$E$22</f>
        <v>1407.4109999999998</v>
      </c>
      <c r="E142" s="29">
        <f>'[18]0.1'!$I$15</f>
        <v>1393.7085</v>
      </c>
      <c r="F142" s="29">
        <f>'[18]0.1'!$L$15</f>
        <v>1224.443381758319</v>
      </c>
    </row>
    <row r="143" spans="1:6">
      <c r="A143" s="36" t="s">
        <v>74</v>
      </c>
      <c r="B143" s="37" t="s">
        <v>75</v>
      </c>
      <c r="C143" s="36" t="s">
        <v>76</v>
      </c>
      <c r="D143" s="29">
        <f>'[4]ЧТЭЦ-3 НМ'!$E$23</f>
        <v>365.56399999999996</v>
      </c>
      <c r="E143" s="29">
        <f>'[18]0.1'!$I$16</f>
        <v>318.06529999999998</v>
      </c>
      <c r="F143" s="29">
        <f>'[18]0.1'!$L$16</f>
        <v>288.33366666666666</v>
      </c>
    </row>
    <row r="144" spans="1:6">
      <c r="A144" s="36" t="s">
        <v>77</v>
      </c>
      <c r="B144" s="37" t="s">
        <v>78</v>
      </c>
      <c r="C144" s="36" t="s">
        <v>76</v>
      </c>
      <c r="D144" s="29">
        <f>'[4]ЧТЭЦ-3 НМ'!$E$29</f>
        <v>365.56399999999996</v>
      </c>
      <c r="E144" s="29">
        <f>'[18]0.1'!$I$17</f>
        <v>318.06529999999998</v>
      </c>
      <c r="F144" s="29">
        <f>'[18]0.1'!$L$17</f>
        <v>288.33366666666666</v>
      </c>
    </row>
    <row r="145" spans="1:8">
      <c r="A145" s="36" t="s">
        <v>79</v>
      </c>
      <c r="B145" s="37" t="s">
        <v>10</v>
      </c>
      <c r="C145" s="36" t="s">
        <v>80</v>
      </c>
      <c r="D145" s="40"/>
      <c r="E145" s="29">
        <f>'[18]0.1'!$I$43</f>
        <v>1581759.6508435004</v>
      </c>
      <c r="F145" s="29">
        <f>'[18]0.1'!$L$43</f>
        <v>1501835.2423953386</v>
      </c>
    </row>
    <row r="146" spans="1:8">
      <c r="A146" s="36"/>
      <c r="B146" s="37" t="s">
        <v>202</v>
      </c>
      <c r="C146" s="36"/>
      <c r="D146" s="40"/>
      <c r="E146" s="40"/>
      <c r="F146" s="40"/>
    </row>
    <row r="147" spans="1:8">
      <c r="A147" s="36" t="s">
        <v>81</v>
      </c>
      <c r="B147" s="38" t="s">
        <v>13</v>
      </c>
      <c r="C147" s="36" t="s">
        <v>80</v>
      </c>
      <c r="D147" s="40"/>
      <c r="E147" s="29">
        <f>'[18]0.1'!$G$43</f>
        <v>1151933.1233555691</v>
      </c>
      <c r="F147" s="29">
        <f>'[18]0.1'!$J$43</f>
        <v>1053783.6997650061</v>
      </c>
    </row>
    <row r="148" spans="1:8">
      <c r="A148" s="36" t="s">
        <v>82</v>
      </c>
      <c r="B148" s="38" t="s">
        <v>14</v>
      </c>
      <c r="C148" s="36" t="s">
        <v>80</v>
      </c>
      <c r="D148" s="40"/>
      <c r="E148" s="29">
        <f>'[18]0.1'!$H$43</f>
        <v>429826.52748793137</v>
      </c>
      <c r="F148" s="29">
        <f>'[18]0.1'!$K$43</f>
        <v>448051.54263033258</v>
      </c>
    </row>
    <row r="149" spans="1:8" ht="25.5">
      <c r="A149" s="36" t="s">
        <v>83</v>
      </c>
      <c r="B149" s="38" t="s">
        <v>15</v>
      </c>
      <c r="C149" s="36" t="s">
        <v>80</v>
      </c>
      <c r="D149" s="41"/>
      <c r="E149" s="41"/>
      <c r="F149" s="41"/>
    </row>
    <row r="150" spans="1:8">
      <c r="A150" s="36" t="s">
        <v>84</v>
      </c>
      <c r="B150" s="37" t="s">
        <v>85</v>
      </c>
      <c r="C150" s="36" t="s">
        <v>80</v>
      </c>
      <c r="D150" s="29">
        <f>'[4]ЧТЭЦ-3 НМ'!$E$620</f>
        <v>1502153.4239999999</v>
      </c>
      <c r="E150" s="29">
        <f>'[18]0.1'!$I$31</f>
        <v>1318286.279896142</v>
      </c>
      <c r="F150" s="29">
        <f>'[18]0.1'!$L$31</f>
        <v>1210518.117420827</v>
      </c>
      <c r="G150" s="47"/>
      <c r="H150" s="47"/>
    </row>
    <row r="151" spans="1:8">
      <c r="A151" s="36"/>
      <c r="B151" s="37" t="s">
        <v>202</v>
      </c>
      <c r="C151" s="36"/>
      <c r="D151" s="40"/>
      <c r="E151" s="40"/>
      <c r="F151" s="40"/>
    </row>
    <row r="152" spans="1:8">
      <c r="A152" s="36" t="s">
        <v>86</v>
      </c>
      <c r="B152" s="38" t="s">
        <v>87</v>
      </c>
      <c r="C152" s="36" t="s">
        <v>80</v>
      </c>
      <c r="D152" s="29">
        <f>'[4]ЧТЭЦ-3 НМ'!$E$636</f>
        <v>1284757.80541</v>
      </c>
      <c r="E152" s="29">
        <f>'[18]0.1'!$I$32</f>
        <v>1149991.9773064372</v>
      </c>
      <c r="F152" s="29">
        <f>'[18]0.1'!$L$32</f>
        <v>1051852.8688740944</v>
      </c>
      <c r="G152" s="47"/>
      <c r="H152" s="47"/>
    </row>
    <row r="153" spans="1:8" ht="25.5">
      <c r="A153" s="36"/>
      <c r="B153" s="38" t="s">
        <v>88</v>
      </c>
      <c r="C153" s="36" t="s">
        <v>31</v>
      </c>
      <c r="D153" s="29">
        <f>'[4]ЧТЭЦ-3 НМ'!$E$32</f>
        <v>240.50351511890523</v>
      </c>
      <c r="E153" s="29">
        <f>'[18]4'!$L$24</f>
        <v>238</v>
      </c>
      <c r="F153" s="29">
        <f>'[18]4'!$M$24</f>
        <v>238.00000000000003</v>
      </c>
      <c r="G153" s="47"/>
      <c r="H153" s="47"/>
    </row>
    <row r="154" spans="1:8">
      <c r="A154" s="36" t="s">
        <v>89</v>
      </c>
      <c r="B154" s="38" t="s">
        <v>90</v>
      </c>
      <c r="C154" s="36" t="s">
        <v>80</v>
      </c>
      <c r="D154" s="29">
        <f>'[4]ЧТЭЦ-3 НМ'!$E$652</f>
        <v>217395.61859000003</v>
      </c>
      <c r="E154" s="29">
        <f>'[18]0.1'!$I$33</f>
        <v>168294.30258970475</v>
      </c>
      <c r="F154" s="29">
        <f>'[18]0.1'!$L$33</f>
        <v>158665.24854673259</v>
      </c>
    </row>
    <row r="155" spans="1:8">
      <c r="A155" s="36"/>
      <c r="B155" s="38" t="s">
        <v>91</v>
      </c>
      <c r="C155" s="36" t="s">
        <v>92</v>
      </c>
      <c r="D155" s="29">
        <f>'[4]ЧТЭЦ-3 НМ'!$E$36</f>
        <v>156.96841045617185</v>
      </c>
      <c r="E155" s="29">
        <f>'[18]4'!$L$28</f>
        <v>153</v>
      </c>
      <c r="F155" s="29">
        <f>'[18]4'!$M$28</f>
        <v>153</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4" t="s">
        <v>101</v>
      </c>
      <c r="D160" s="41"/>
      <c r="E160" s="41"/>
      <c r="F160" s="41"/>
    </row>
    <row r="161" spans="1:7" ht="25.5">
      <c r="A161" s="36" t="s">
        <v>102</v>
      </c>
      <c r="B161" s="38" t="s">
        <v>103</v>
      </c>
      <c r="C161" s="36" t="s">
        <v>27</v>
      </c>
      <c r="D161" s="41"/>
      <c r="E161" s="41"/>
      <c r="F161" s="41"/>
    </row>
    <row r="162" spans="1:7">
      <c r="A162" s="36" t="s">
        <v>104</v>
      </c>
      <c r="B162" s="9" t="s">
        <v>105</v>
      </c>
      <c r="C162" s="36" t="s">
        <v>80</v>
      </c>
      <c r="D162" s="29">
        <f>('[5]1300'!$S$12+'[5]1300'!$AG$12+'[5]1300'!$BH$12)/1000</f>
        <v>2368103.2563400003</v>
      </c>
      <c r="E162" s="41"/>
      <c r="F162" s="41"/>
      <c r="G162" s="47"/>
    </row>
    <row r="163" spans="1:7">
      <c r="A163" s="36"/>
      <c r="B163" s="37" t="s">
        <v>202</v>
      </c>
      <c r="C163" s="36"/>
      <c r="D163" s="40"/>
      <c r="E163" s="41"/>
      <c r="F163" s="41"/>
    </row>
    <row r="164" spans="1:7">
      <c r="A164" s="36" t="s">
        <v>106</v>
      </c>
      <c r="B164" s="38" t="s">
        <v>17</v>
      </c>
      <c r="C164" s="36" t="s">
        <v>80</v>
      </c>
      <c r="D164" s="29">
        <f>'[5]1300'!$S$12/1000</f>
        <v>1522026.0939900002</v>
      </c>
      <c r="E164" s="41"/>
      <c r="F164" s="41"/>
    </row>
    <row r="165" spans="1:7">
      <c r="A165" s="36" t="s">
        <v>107</v>
      </c>
      <c r="B165" s="38" t="s">
        <v>18</v>
      </c>
      <c r="C165" s="36" t="s">
        <v>80</v>
      </c>
      <c r="D165" s="29">
        <f>'[5]1300'!$AG$12/1000</f>
        <v>550878.28084000014</v>
      </c>
      <c r="E165" s="41"/>
      <c r="F165" s="41"/>
    </row>
    <row r="166" spans="1:7" ht="25.5">
      <c r="A166" s="36" t="s">
        <v>108</v>
      </c>
      <c r="B166" s="38" t="s">
        <v>19</v>
      </c>
      <c r="C166" s="36" t="s">
        <v>80</v>
      </c>
      <c r="D166" s="29">
        <f>'[5]1300'!$BH$12/1000</f>
        <v>295198.88150999998</v>
      </c>
      <c r="E166" s="41"/>
      <c r="F166" s="41"/>
    </row>
    <row r="167" spans="1:7">
      <c r="A167" s="36" t="s">
        <v>151</v>
      </c>
      <c r="B167" s="38" t="s">
        <v>152</v>
      </c>
      <c r="C167" s="36" t="s">
        <v>80</v>
      </c>
      <c r="D167" s="29">
        <v>0</v>
      </c>
      <c r="E167" s="41"/>
      <c r="F167" s="41"/>
    </row>
    <row r="168" spans="1:7">
      <c r="A168" s="36" t="s">
        <v>109</v>
      </c>
      <c r="B168" s="9" t="s">
        <v>110</v>
      </c>
      <c r="C168" s="36" t="s">
        <v>80</v>
      </c>
      <c r="D168" s="41"/>
      <c r="E168" s="41"/>
      <c r="F168" s="41"/>
    </row>
    <row r="169" spans="1:7">
      <c r="A169" s="36"/>
      <c r="B169" s="37" t="s">
        <v>202</v>
      </c>
      <c r="C169" s="36"/>
      <c r="D169" s="40"/>
      <c r="E169" s="41"/>
      <c r="F169" s="41"/>
    </row>
    <row r="170" spans="1:7">
      <c r="A170" s="36" t="s">
        <v>111</v>
      </c>
      <c r="B170" s="38" t="s">
        <v>20</v>
      </c>
      <c r="C170" s="36" t="s">
        <v>80</v>
      </c>
      <c r="D170" s="41"/>
      <c r="E170" s="41"/>
      <c r="F170" s="41"/>
    </row>
    <row r="171" spans="1:7">
      <c r="A171" s="36" t="s">
        <v>112</v>
      </c>
      <c r="B171" s="38" t="s">
        <v>34</v>
      </c>
      <c r="C171" s="36" t="s">
        <v>80</v>
      </c>
      <c r="D171" s="41"/>
      <c r="E171" s="41"/>
      <c r="F171" s="41"/>
    </row>
    <row r="172" spans="1:7">
      <c r="A172" s="36" t="s">
        <v>113</v>
      </c>
      <c r="B172" s="9" t="s">
        <v>114</v>
      </c>
      <c r="C172" s="36" t="s">
        <v>80</v>
      </c>
      <c r="D172" s="41"/>
      <c r="E172" s="41"/>
      <c r="F172" s="41"/>
    </row>
    <row r="173" spans="1:7">
      <c r="A173" s="36"/>
      <c r="B173" s="37" t="s">
        <v>202</v>
      </c>
      <c r="C173" s="36"/>
      <c r="D173" s="40"/>
      <c r="E173" s="41"/>
      <c r="F173" s="41"/>
    </row>
    <row r="174" spans="1:7">
      <c r="A174" s="36" t="s">
        <v>115</v>
      </c>
      <c r="B174" s="38" t="s">
        <v>17</v>
      </c>
      <c r="C174" s="36" t="s">
        <v>80</v>
      </c>
      <c r="D174" s="41"/>
      <c r="E174" s="41"/>
      <c r="F174" s="41"/>
    </row>
    <row r="175" spans="1:7">
      <c r="A175" s="36" t="s">
        <v>116</v>
      </c>
      <c r="B175" s="38" t="s">
        <v>18</v>
      </c>
      <c r="C175" s="36" t="s">
        <v>80</v>
      </c>
      <c r="D175" s="41"/>
      <c r="E175" s="41"/>
      <c r="F175" s="41"/>
    </row>
    <row r="176" spans="1:7"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74.25" customHeight="1">
      <c r="A184" s="36" t="s">
        <v>126</v>
      </c>
      <c r="B184" s="9" t="s">
        <v>12</v>
      </c>
      <c r="C184" s="36" t="s">
        <v>27</v>
      </c>
      <c r="D184" s="112" t="str">
        <f>'ЧТЭЦ-1 ДМ_П4'!D184:F184</f>
        <v>"Инвестиционная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B3" s="62"/>
      <c r="F3" s="27"/>
    </row>
    <row r="4" spans="1:11">
      <c r="A4" s="95" t="s">
        <v>35</v>
      </c>
      <c r="B4" s="110"/>
      <c r="C4" s="110"/>
      <c r="D4" s="110"/>
      <c r="E4" s="110"/>
      <c r="F4" s="110"/>
      <c r="G4" s="110"/>
      <c r="H4" s="110"/>
      <c r="I4" s="110"/>
    </row>
    <row r="5" spans="1:11">
      <c r="A5" s="95" t="str">
        <f>Титульный!$C$13</f>
        <v>Челябинская ТЭЦ-3 (БЛ 3) 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56"/>
    </row>
    <row r="8" spans="1:11" s="3" customFormat="1">
      <c r="A8" s="123"/>
      <c r="B8" s="123"/>
      <c r="C8" s="123"/>
      <c r="D8" s="42">
        <f>Титульный!$B$5-2</f>
        <v>2021</v>
      </c>
      <c r="E8" s="43" t="s">
        <v>56</v>
      </c>
      <c r="F8" s="42">
        <f>Титульный!$B$5-1</f>
        <v>2022</v>
      </c>
      <c r="G8" s="43" t="s">
        <v>56</v>
      </c>
      <c r="H8" s="42">
        <f>Титульный!$B$5</f>
        <v>2023</v>
      </c>
      <c r="I8" s="43" t="s">
        <v>56</v>
      </c>
      <c r="K8" s="56"/>
    </row>
    <row r="9" spans="1:11" s="3" customFormat="1">
      <c r="A9" s="123"/>
      <c r="B9" s="123"/>
      <c r="C9" s="123"/>
      <c r="D9" s="55" t="s">
        <v>230</v>
      </c>
      <c r="E9" s="55" t="s">
        <v>231</v>
      </c>
      <c r="F9" s="55" t="s">
        <v>230</v>
      </c>
      <c r="G9" s="55" t="s">
        <v>231</v>
      </c>
      <c r="H9" s="55" t="s">
        <v>230</v>
      </c>
      <c r="I9" s="55"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4" t="s">
        <v>134</v>
      </c>
      <c r="B28" s="37" t="s">
        <v>135</v>
      </c>
      <c r="C28" s="70" t="s">
        <v>311</v>
      </c>
      <c r="D28" s="29">
        <f>'[6]Утв. тарифы на ЭЭ и ЭМ'!D18</f>
        <v>744.82</v>
      </c>
      <c r="E28" s="29">
        <f>'[6]Утв. тарифы на ЭЭ и ЭМ'!E18</f>
        <v>767.07</v>
      </c>
      <c r="F28" s="29">
        <f>'[7]Утв. тарифы на ЭЭ и ЭМ'!D10</f>
        <v>767.07</v>
      </c>
      <c r="G28" s="29">
        <f>'[7]Утв. тарифы на ЭЭ и ЭМ'!E10</f>
        <v>826.52</v>
      </c>
      <c r="H28" s="119">
        <f>'[18]0.1'!$L$20</f>
        <v>860.62264328772551</v>
      </c>
      <c r="I28" s="120"/>
      <c r="K28" s="85" t="b">
        <f>ROUND([8]Свод!$D$62,1)=ROUND(H28,1)</f>
        <v>1</v>
      </c>
    </row>
    <row r="29" spans="1:11" ht="12.75" customHeight="1">
      <c r="A29" s="54"/>
      <c r="B29" s="45" t="s">
        <v>147</v>
      </c>
      <c r="C29" s="70" t="s">
        <v>311</v>
      </c>
      <c r="D29" s="29">
        <f>('[4]ЧТЭЦ-3 НМ'!$F$636+'[4]ЧТЭЦ-3 НМ'!$G$636+'[4]ЧТЭЦ-3 НМ'!$H$636+'[4]ЧТЭЦ-3 НМ'!$J$636+'[4]ЧТЭЦ-3 НМ'!$K$636+'[4]ЧТЭЦ-3 НМ'!$L$636)/('[4]ЧТЭЦ-3 НМ'!$F$22+'[4]ЧТЭЦ-3 НМ'!$G$22+'[4]ЧТЭЦ-3 НМ'!$H$22+'[4]ЧТЭЦ-3 НМ'!$J$22+'[4]ЧТЭЦ-3 НМ'!$K$22+'[4]ЧТЭЦ-3 НМ'!$L$22)</f>
        <v>900.24737758655408</v>
      </c>
      <c r="E29" s="29">
        <f>('[4]ЧТЭЦ-3 НМ'!$N$636+'[4]ЧТЭЦ-3 НМ'!$O$636+'[4]ЧТЭЦ-3 НМ'!$P$636+'[4]ЧТЭЦ-3 НМ'!$R$636+'[4]ЧТЭЦ-3 НМ'!$S$636+'[4]ЧТЭЦ-3 НМ'!$T$636)/('[4]ЧТЭЦ-3 НМ'!$N$22+'[4]ЧТЭЦ-3 НМ'!$O$22+'[4]ЧТЭЦ-3 НМ'!$P$22+'[4]ЧТЭЦ-3 НМ'!$R$22+'[4]ЧТЭЦ-3 НМ'!$S$22+'[4]ЧТЭЦ-3 НМ'!$T$22)</f>
        <v>925.66874714112942</v>
      </c>
      <c r="F29" s="29">
        <f>'[18]2.2'!$G$170</f>
        <v>765.81903036408687</v>
      </c>
      <c r="G29" s="29">
        <f>'[18]2.1'!$G$170</f>
        <v>825.13092035130535</v>
      </c>
      <c r="H29" s="119">
        <f>'[18]2'!$G$170</f>
        <v>859.0457382877255</v>
      </c>
      <c r="I29" s="120"/>
    </row>
    <row r="30" spans="1:11" ht="25.5">
      <c r="A30" s="54" t="s">
        <v>136</v>
      </c>
      <c r="B30" s="37" t="s">
        <v>137</v>
      </c>
      <c r="C30" s="70" t="s">
        <v>312</v>
      </c>
      <c r="D30" s="44"/>
      <c r="E30" s="44"/>
      <c r="F30" s="29">
        <f>'[7]Утв. тарифы на ЭЭ и ЭМ'!F10</f>
        <v>149720</v>
      </c>
      <c r="G30" s="29">
        <f>'[7]Утв. тарифы на ЭЭ и ЭМ'!G10</f>
        <v>156906.56</v>
      </c>
      <c r="H30" s="124">
        <f>'[18]0.1'!$L$21</f>
        <v>164555.76984688206</v>
      </c>
      <c r="I30" s="125"/>
      <c r="K30" s="85" t="b">
        <f>H30=[8]Свод!$E$62</f>
        <v>1</v>
      </c>
    </row>
    <row r="31" spans="1:11" ht="27.75" customHeight="1">
      <c r="A31" s="54" t="s">
        <v>138</v>
      </c>
      <c r="B31" s="37" t="s">
        <v>150</v>
      </c>
      <c r="C31" s="36" t="s">
        <v>309</v>
      </c>
      <c r="D31" s="44"/>
      <c r="E31" s="44"/>
      <c r="F31" s="44"/>
      <c r="G31" s="44"/>
      <c r="H31" s="44"/>
      <c r="I31" s="44"/>
      <c r="K31" s="63"/>
    </row>
    <row r="32" spans="1:11" ht="26.25" customHeight="1">
      <c r="A32" s="54" t="s">
        <v>139</v>
      </c>
      <c r="B32" s="46" t="s">
        <v>37</v>
      </c>
      <c r="C32" s="36" t="s">
        <v>309</v>
      </c>
      <c r="D32" s="29">
        <f>'ЧТЭЦ-1 ДМ_П5'!D32</f>
        <v>797.09</v>
      </c>
      <c r="E32" s="29">
        <f>'ЧТЭЦ-1 ДМ_П5'!E32</f>
        <v>837.71</v>
      </c>
      <c r="F32" s="29">
        <f>'ЧТЭЦ-1 ДМ_П5'!F32</f>
        <v>837.71</v>
      </c>
      <c r="G32" s="29">
        <f>'ЧТЭЦ-1 ДМ_П5'!G32</f>
        <v>946.4</v>
      </c>
      <c r="H32" s="119">
        <f>'ЧТЭЦ-1 ДМ_П5'!H32</f>
        <v>1086.643008185627</v>
      </c>
      <c r="I32" s="120">
        <f>'ЧТЭЦ-1 ДМ_П5'!I32</f>
        <v>0</v>
      </c>
    </row>
    <row r="33" spans="1:9" ht="12.75" customHeight="1">
      <c r="A33" s="54" t="s">
        <v>140</v>
      </c>
      <c r="B33" s="46" t="s">
        <v>38</v>
      </c>
      <c r="C33" s="36" t="s">
        <v>309</v>
      </c>
      <c r="D33" s="44"/>
      <c r="E33" s="44"/>
      <c r="F33" s="44"/>
      <c r="G33" s="44"/>
      <c r="H33" s="44"/>
      <c r="I33" s="44"/>
    </row>
    <row r="34" spans="1:9" ht="12.75" customHeight="1">
      <c r="A34" s="54"/>
      <c r="B34" s="38" t="s">
        <v>39</v>
      </c>
      <c r="C34" s="36" t="s">
        <v>309</v>
      </c>
      <c r="D34" s="44"/>
      <c r="E34" s="44"/>
      <c r="F34" s="44"/>
      <c r="G34" s="44"/>
      <c r="H34" s="44"/>
      <c r="I34" s="44"/>
    </row>
    <row r="35" spans="1:9" ht="12.75" customHeight="1">
      <c r="A35" s="54"/>
      <c r="B35" s="38" t="s">
        <v>40</v>
      </c>
      <c r="C35" s="36" t="s">
        <v>309</v>
      </c>
      <c r="D35" s="44"/>
      <c r="E35" s="44"/>
      <c r="F35" s="44"/>
      <c r="G35" s="44"/>
      <c r="H35" s="44"/>
      <c r="I35" s="44"/>
    </row>
    <row r="36" spans="1:9" ht="12.75" customHeight="1">
      <c r="A36" s="54"/>
      <c r="B36" s="38" t="s">
        <v>41</v>
      </c>
      <c r="C36" s="36" t="s">
        <v>309</v>
      </c>
      <c r="D36" s="44"/>
      <c r="E36" s="44"/>
      <c r="F36" s="44"/>
      <c r="G36" s="44"/>
      <c r="H36" s="44"/>
      <c r="I36" s="44"/>
    </row>
    <row r="37" spans="1:9" ht="12.75" customHeight="1">
      <c r="A37" s="54"/>
      <c r="B37" s="38" t="s">
        <v>42</v>
      </c>
      <c r="C37" s="36" t="s">
        <v>309</v>
      </c>
      <c r="D37" s="44"/>
      <c r="E37" s="44"/>
      <c r="F37" s="44"/>
      <c r="G37" s="44"/>
      <c r="H37" s="44"/>
      <c r="I37" s="44"/>
    </row>
    <row r="38" spans="1:9" ht="12.75" customHeight="1">
      <c r="A38" s="54" t="s">
        <v>141</v>
      </c>
      <c r="B38" s="46" t="s">
        <v>43</v>
      </c>
      <c r="C38" s="36" t="s">
        <v>309</v>
      </c>
      <c r="D38" s="44"/>
      <c r="E38" s="44"/>
      <c r="F38" s="44"/>
      <c r="G38" s="44"/>
      <c r="H38" s="44"/>
      <c r="I38" s="44"/>
    </row>
    <row r="39" spans="1:9" ht="12.75" customHeight="1">
      <c r="A39" s="54" t="s">
        <v>142</v>
      </c>
      <c r="B39" s="37" t="s">
        <v>44</v>
      </c>
      <c r="C39" s="36" t="s">
        <v>27</v>
      </c>
      <c r="D39" s="44"/>
      <c r="E39" s="44"/>
      <c r="F39" s="44"/>
      <c r="G39" s="44"/>
      <c r="H39" s="44"/>
      <c r="I39" s="44"/>
    </row>
    <row r="40" spans="1:9" ht="25.5" customHeight="1">
      <c r="A40" s="54" t="s">
        <v>143</v>
      </c>
      <c r="B40" s="38" t="s">
        <v>45</v>
      </c>
      <c r="C40" s="54" t="s">
        <v>310</v>
      </c>
      <c r="D40" s="44"/>
      <c r="E40" s="44"/>
      <c r="F40" s="44"/>
      <c r="G40" s="44"/>
      <c r="H40" s="44"/>
      <c r="I40" s="44"/>
    </row>
    <row r="41" spans="1:9" ht="12.75" customHeight="1">
      <c r="A41" s="54" t="s">
        <v>144</v>
      </c>
      <c r="B41" s="46" t="s">
        <v>46</v>
      </c>
      <c r="C41" s="36" t="s">
        <v>309</v>
      </c>
      <c r="D41" s="44"/>
      <c r="E41" s="44"/>
      <c r="F41" s="44"/>
      <c r="G41" s="44"/>
      <c r="H41" s="44"/>
      <c r="I41" s="44"/>
    </row>
    <row r="42" spans="1:9" ht="25.5">
      <c r="A42" s="54" t="s">
        <v>145</v>
      </c>
      <c r="B42" s="37" t="s">
        <v>47</v>
      </c>
      <c r="C42" s="70" t="s">
        <v>313</v>
      </c>
      <c r="D42" s="44"/>
      <c r="E42" s="44"/>
      <c r="F42" s="44"/>
      <c r="G42" s="44"/>
      <c r="H42" s="44"/>
      <c r="I42" s="44"/>
    </row>
    <row r="43" spans="1:9" ht="25.5">
      <c r="A43" s="54"/>
      <c r="B43" s="38" t="s">
        <v>48</v>
      </c>
      <c r="C43" s="70" t="s">
        <v>313</v>
      </c>
      <c r="D43" s="44"/>
      <c r="E43" s="44"/>
      <c r="F43" s="44"/>
      <c r="G43" s="44"/>
      <c r="H43" s="44"/>
      <c r="I43" s="44"/>
    </row>
    <row r="44" spans="1:9" ht="25.5">
      <c r="A44" s="54"/>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154</v>
      </c>
      <c r="B49" s="116"/>
      <c r="C49" s="116"/>
      <c r="D49" s="116"/>
      <c r="E49" s="116"/>
      <c r="F49" s="116"/>
      <c r="G49" s="116"/>
      <c r="H49" s="116"/>
      <c r="I49" s="116"/>
    </row>
  </sheetData>
  <mergeCells count="17">
    <mergeCell ref="F7:G7"/>
    <mergeCell ref="H7:I7"/>
    <mergeCell ref="H30:I30"/>
    <mergeCell ref="H2:I2"/>
    <mergeCell ref="A48:I48"/>
    <mergeCell ref="A49:I49"/>
    <mergeCell ref="H32:I32"/>
    <mergeCell ref="A46:I46"/>
    <mergeCell ref="A47:I47"/>
    <mergeCell ref="H28:I28"/>
    <mergeCell ref="H29:I29"/>
    <mergeCell ref="A4:I4"/>
    <mergeCell ref="A5:I5"/>
    <mergeCell ref="A7:A9"/>
    <mergeCell ref="B7:B9"/>
    <mergeCell ref="C7:C9"/>
    <mergeCell ref="D7:E7"/>
  </mergeCells>
  <conditionalFormatting sqref="K28">
    <cfRule type="containsText" dxfId="33" priority="5" operator="containsText" text="ложь">
      <formula>NOT(ISERROR(SEARCH("ложь",K28)))</formula>
    </cfRule>
    <cfRule type="containsText" dxfId="32" priority="6" operator="containsText" text="истина">
      <formula>NOT(ISERROR(SEARCH("истина",K28)))</formula>
    </cfRule>
  </conditionalFormatting>
  <conditionalFormatting sqref="K31">
    <cfRule type="containsText" dxfId="31" priority="3" operator="containsText" text="ложь">
      <formula>NOT(ISERROR(SEARCH("ложь",K31)))</formula>
    </cfRule>
    <cfRule type="containsText" dxfId="30" priority="4" operator="containsText" text="истина">
      <formula>NOT(ISERROR(SEARCH("истина",K31)))</formula>
    </cfRule>
  </conditionalFormatting>
  <conditionalFormatting sqref="K30">
    <cfRule type="containsText" dxfId="29" priority="1" operator="containsText" text="ложь">
      <formula>NOT(ISERROR(SEARCH("ложь",K30)))</formula>
    </cfRule>
    <cfRule type="containsText" dxfId="2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7" width="11.7109375" style="33" bestFit="1" customWidth="1"/>
    <col min="8" max="8" width="15.42578125" style="33" customWidth="1"/>
    <col min="9" max="9" width="16.140625" style="33" customWidth="1"/>
    <col min="10" max="10" width="14.140625" style="33" customWidth="1"/>
    <col min="11" max="11" width="9.140625" style="33" customWidth="1"/>
    <col min="12"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64</v>
      </c>
    </row>
    <row r="2" spans="1:7" ht="39.75" customHeight="1">
      <c r="E2" s="111" t="s">
        <v>166</v>
      </c>
      <c r="F2" s="111"/>
    </row>
    <row r="3" spans="1:7">
      <c r="B3" s="61"/>
    </row>
    <row r="4" spans="1:7">
      <c r="A4" s="117" t="s">
        <v>287</v>
      </c>
      <c r="B4" s="117"/>
      <c r="C4" s="117"/>
      <c r="D4" s="117"/>
      <c r="E4" s="117"/>
      <c r="F4" s="117"/>
    </row>
    <row r="5" spans="1:7">
      <c r="A5" s="117" t="str">
        <f>Титульный!$C$14</f>
        <v>Челябинская ТЭЦ-4 (БЛ 1) ДПМ</v>
      </c>
      <c r="B5" s="117"/>
      <c r="C5" s="117"/>
      <c r="D5" s="117"/>
      <c r="E5" s="117"/>
      <c r="F5" s="117"/>
    </row>
    <row r="6" spans="1:7">
      <c r="A6" s="53"/>
      <c r="B6" s="53"/>
      <c r="C6" s="53"/>
      <c r="D6" s="53"/>
      <c r="E6" s="53"/>
      <c r="F6" s="53"/>
    </row>
    <row r="7" spans="1:7" s="8" customFormat="1" ht="38.25">
      <c r="A7" s="118" t="s">
        <v>0</v>
      </c>
      <c r="B7" s="118" t="s">
        <v>8</v>
      </c>
      <c r="C7" s="118" t="s">
        <v>9</v>
      </c>
      <c r="D7" s="54" t="s">
        <v>129</v>
      </c>
      <c r="E7" s="54" t="s">
        <v>130</v>
      </c>
      <c r="F7" s="54" t="s">
        <v>131</v>
      </c>
    </row>
    <row r="8" spans="1:7" s="8" customFormat="1">
      <c r="A8" s="118"/>
      <c r="B8" s="118"/>
      <c r="C8" s="118"/>
      <c r="D8" s="54">
        <f>Титульный!$B$5-2</f>
        <v>2021</v>
      </c>
      <c r="E8" s="54">
        <f>Титульный!$B$5-1</f>
        <v>2022</v>
      </c>
      <c r="F8" s="54">
        <f>Титульный!$B$5</f>
        <v>2023</v>
      </c>
    </row>
    <row r="9" spans="1:7" s="8" customFormat="1">
      <c r="A9" s="118"/>
      <c r="B9" s="118"/>
      <c r="C9" s="118"/>
      <c r="D9" s="54" t="s">
        <v>56</v>
      </c>
      <c r="E9" s="54" t="s">
        <v>56</v>
      </c>
      <c r="F9" s="54" t="s">
        <v>56</v>
      </c>
      <c r="G9" s="60"/>
    </row>
    <row r="10" spans="1:7" s="8" customFormat="1" ht="26.25" customHeight="1">
      <c r="A10" s="112" t="s">
        <v>167</v>
      </c>
      <c r="B10" s="113"/>
      <c r="C10" s="113"/>
      <c r="D10" s="113"/>
      <c r="E10" s="113"/>
      <c r="F10" s="114"/>
      <c r="G10" s="60"/>
    </row>
    <row r="11" spans="1:7" s="8" customFormat="1" hidden="1" outlineLevel="1">
      <c r="A11" s="36" t="s">
        <v>68</v>
      </c>
      <c r="B11" s="37" t="s">
        <v>168</v>
      </c>
      <c r="C11" s="36"/>
      <c r="D11" s="41"/>
      <c r="E11" s="41"/>
      <c r="F11" s="41"/>
      <c r="G11" s="60"/>
    </row>
    <row r="12" spans="1:7" s="8" customFormat="1" hidden="1" outlineLevel="1">
      <c r="A12" s="36" t="s">
        <v>169</v>
      </c>
      <c r="B12" s="37" t="s">
        <v>170</v>
      </c>
      <c r="C12" s="36" t="s">
        <v>80</v>
      </c>
      <c r="D12" s="41"/>
      <c r="E12" s="41"/>
      <c r="F12" s="41"/>
      <c r="G12" s="60"/>
    </row>
    <row r="13" spans="1:7" s="8" customFormat="1" hidden="1" outlineLevel="1">
      <c r="A13" s="36" t="s">
        <v>171</v>
      </c>
      <c r="B13" s="37" t="s">
        <v>172</v>
      </c>
      <c r="C13" s="36" t="s">
        <v>80</v>
      </c>
      <c r="D13" s="41"/>
      <c r="E13" s="41"/>
      <c r="F13" s="41"/>
      <c r="G13" s="60"/>
    </row>
    <row r="14" spans="1:7" s="8" customFormat="1" hidden="1" outlineLevel="1">
      <c r="A14" s="36" t="s">
        <v>173</v>
      </c>
      <c r="B14" s="37" t="s">
        <v>174</v>
      </c>
      <c r="C14" s="36" t="s">
        <v>80</v>
      </c>
      <c r="D14" s="41"/>
      <c r="E14" s="41"/>
      <c r="F14" s="41"/>
      <c r="G14" s="60"/>
    </row>
    <row r="15" spans="1:7" s="8" customFormat="1" hidden="1" outlineLevel="1">
      <c r="A15" s="36" t="s">
        <v>175</v>
      </c>
      <c r="B15" s="37" t="s">
        <v>176</v>
      </c>
      <c r="C15" s="36" t="s">
        <v>80</v>
      </c>
      <c r="D15" s="41"/>
      <c r="E15" s="41"/>
      <c r="F15" s="41"/>
      <c r="G15" s="60"/>
    </row>
    <row r="16" spans="1:7" s="8" customFormat="1" hidden="1" outlineLevel="1">
      <c r="A16" s="36" t="s">
        <v>69</v>
      </c>
      <c r="B16" s="37" t="s">
        <v>177</v>
      </c>
      <c r="C16" s="36"/>
      <c r="D16" s="41"/>
      <c r="E16" s="41"/>
      <c r="F16" s="41"/>
      <c r="G16" s="60"/>
    </row>
    <row r="17" spans="1:7" s="8" customFormat="1" ht="38.25" hidden="1" outlineLevel="1">
      <c r="A17" s="36" t="s">
        <v>178</v>
      </c>
      <c r="B17" s="37" t="s">
        <v>179</v>
      </c>
      <c r="C17" s="36" t="s">
        <v>180</v>
      </c>
      <c r="D17" s="41"/>
      <c r="E17" s="41"/>
      <c r="F17" s="41"/>
      <c r="G17" s="60"/>
    </row>
    <row r="18" spans="1:7" s="8" customFormat="1" hidden="1" outlineLevel="1">
      <c r="A18" s="36" t="s">
        <v>70</v>
      </c>
      <c r="B18" s="37" t="s">
        <v>181</v>
      </c>
      <c r="C18" s="36"/>
      <c r="D18" s="41"/>
      <c r="E18" s="41"/>
      <c r="F18" s="41"/>
      <c r="G18" s="60"/>
    </row>
    <row r="19" spans="1:7" s="8" customFormat="1" ht="25.5" hidden="1" outlineLevel="1">
      <c r="A19" s="36" t="s">
        <v>182</v>
      </c>
      <c r="B19" s="37" t="s">
        <v>183</v>
      </c>
      <c r="C19" s="36" t="s">
        <v>30</v>
      </c>
      <c r="D19" s="41"/>
      <c r="E19" s="41"/>
      <c r="F19" s="41"/>
      <c r="G19" s="60"/>
    </row>
    <row r="20" spans="1:7" s="8" customFormat="1" hidden="1" outlineLevel="1">
      <c r="A20" s="36" t="s">
        <v>184</v>
      </c>
      <c r="B20" s="37" t="s">
        <v>185</v>
      </c>
      <c r="C20" s="36" t="s">
        <v>186</v>
      </c>
      <c r="D20" s="41"/>
      <c r="E20" s="41"/>
      <c r="F20" s="41"/>
      <c r="G20" s="60"/>
    </row>
    <row r="21" spans="1:7" s="8" customFormat="1" hidden="1" outlineLevel="1">
      <c r="A21" s="36" t="s">
        <v>187</v>
      </c>
      <c r="B21" s="37" t="s">
        <v>188</v>
      </c>
      <c r="C21" s="36" t="s">
        <v>30</v>
      </c>
      <c r="D21" s="41"/>
      <c r="E21" s="41"/>
      <c r="F21" s="41"/>
      <c r="G21" s="60"/>
    </row>
    <row r="22" spans="1:7" s="8" customFormat="1" hidden="1" outlineLevel="1">
      <c r="A22" s="36" t="s">
        <v>189</v>
      </c>
      <c r="B22" s="37" t="s">
        <v>190</v>
      </c>
      <c r="C22" s="36" t="s">
        <v>191</v>
      </c>
      <c r="D22" s="41"/>
      <c r="E22" s="41"/>
      <c r="F22" s="41"/>
      <c r="G22" s="60"/>
    </row>
    <row r="23" spans="1:7" s="8" customFormat="1" ht="28.5" hidden="1" outlineLevel="1">
      <c r="A23" s="36" t="s">
        <v>192</v>
      </c>
      <c r="B23" s="37" t="s">
        <v>193</v>
      </c>
      <c r="C23" s="36" t="s">
        <v>191</v>
      </c>
      <c r="D23" s="41"/>
      <c r="E23" s="41"/>
      <c r="F23" s="41"/>
      <c r="G23" s="60"/>
    </row>
    <row r="24" spans="1:7" s="8" customFormat="1" hidden="1" outlineLevel="1">
      <c r="A24" s="36" t="s">
        <v>194</v>
      </c>
      <c r="B24" s="37" t="s">
        <v>195</v>
      </c>
      <c r="C24" s="36" t="s">
        <v>180</v>
      </c>
      <c r="D24" s="41"/>
      <c r="E24" s="41"/>
      <c r="F24" s="41"/>
      <c r="G24" s="60"/>
    </row>
    <row r="25" spans="1:7" s="8" customFormat="1" ht="38.25" hidden="1" outlineLevel="1">
      <c r="A25" s="36" t="s">
        <v>196</v>
      </c>
      <c r="B25" s="37" t="s">
        <v>197</v>
      </c>
      <c r="C25" s="36"/>
      <c r="D25" s="41"/>
      <c r="E25" s="41"/>
      <c r="F25" s="41"/>
      <c r="G25" s="60"/>
    </row>
    <row r="26" spans="1:7" s="8" customFormat="1" ht="38.25" hidden="1" outlineLevel="1">
      <c r="A26" s="36" t="s">
        <v>198</v>
      </c>
      <c r="B26" s="37" t="s">
        <v>199</v>
      </c>
      <c r="C26" s="36" t="s">
        <v>186</v>
      </c>
      <c r="D26" s="41"/>
      <c r="E26" s="41"/>
      <c r="F26" s="41"/>
      <c r="G26" s="60"/>
    </row>
    <row r="27" spans="1:7" s="8" customFormat="1" ht="25.5" hidden="1" outlineLevel="1">
      <c r="A27" s="36" t="s">
        <v>72</v>
      </c>
      <c r="B27" s="37" t="s">
        <v>200</v>
      </c>
      <c r="C27" s="36"/>
      <c r="D27" s="41"/>
      <c r="E27" s="41"/>
      <c r="F27" s="41"/>
      <c r="G27" s="60"/>
    </row>
    <row r="28" spans="1:7" s="8" customFormat="1" ht="66.75" hidden="1" outlineLevel="1">
      <c r="A28" s="36" t="s">
        <v>134</v>
      </c>
      <c r="B28" s="37" t="s">
        <v>201</v>
      </c>
      <c r="C28" s="36" t="s">
        <v>80</v>
      </c>
      <c r="D28" s="41"/>
      <c r="E28" s="41"/>
      <c r="F28" s="41"/>
      <c r="G28" s="60"/>
    </row>
    <row r="29" spans="1:7" s="8" customFormat="1" hidden="1" outlineLevel="1">
      <c r="A29" s="36"/>
      <c r="B29" s="37" t="s">
        <v>202</v>
      </c>
      <c r="C29" s="36"/>
      <c r="D29" s="41"/>
      <c r="E29" s="41"/>
      <c r="F29" s="41"/>
      <c r="G29" s="60"/>
    </row>
    <row r="30" spans="1:7" s="8" customFormat="1" hidden="1" outlineLevel="1">
      <c r="A30" s="36"/>
      <c r="B30" s="37" t="s">
        <v>203</v>
      </c>
      <c r="C30" s="36"/>
      <c r="D30" s="41"/>
      <c r="E30" s="41"/>
      <c r="F30" s="41"/>
      <c r="G30" s="60"/>
    </row>
    <row r="31" spans="1:7" s="8" customFormat="1" hidden="1" outlineLevel="1">
      <c r="A31" s="36"/>
      <c r="B31" s="37" t="s">
        <v>204</v>
      </c>
      <c r="C31" s="36"/>
      <c r="D31" s="41"/>
      <c r="E31" s="41"/>
      <c r="F31" s="41"/>
      <c r="G31" s="60"/>
    </row>
    <row r="32" spans="1:7" s="8" customFormat="1" hidden="1" outlineLevel="1">
      <c r="A32" s="36"/>
      <c r="B32" s="37" t="s">
        <v>205</v>
      </c>
      <c r="C32" s="36"/>
      <c r="D32" s="41"/>
      <c r="E32" s="41"/>
      <c r="F32" s="41"/>
      <c r="G32" s="60"/>
    </row>
    <row r="33" spans="1:7" s="8" customFormat="1" ht="54" hidden="1" outlineLevel="1">
      <c r="A33" s="36" t="s">
        <v>136</v>
      </c>
      <c r="B33" s="37" t="s">
        <v>206</v>
      </c>
      <c r="C33" s="36" t="s">
        <v>80</v>
      </c>
      <c r="D33" s="41"/>
      <c r="E33" s="41"/>
      <c r="F33" s="41"/>
      <c r="G33" s="60"/>
    </row>
    <row r="34" spans="1:7" s="8" customFormat="1" hidden="1" outlineLevel="1">
      <c r="A34" s="36" t="s">
        <v>138</v>
      </c>
      <c r="B34" s="37" t="s">
        <v>207</v>
      </c>
      <c r="C34" s="36" t="s">
        <v>80</v>
      </c>
      <c r="D34" s="41"/>
      <c r="E34" s="41"/>
      <c r="F34" s="41"/>
      <c r="G34" s="60"/>
    </row>
    <row r="35" spans="1:7" s="8" customFormat="1" hidden="1" outlineLevel="1">
      <c r="A35" s="36" t="s">
        <v>142</v>
      </c>
      <c r="B35" s="37" t="s">
        <v>208</v>
      </c>
      <c r="C35" s="36" t="s">
        <v>80</v>
      </c>
      <c r="D35" s="41"/>
      <c r="E35" s="41"/>
      <c r="F35" s="41"/>
      <c r="G35" s="60"/>
    </row>
    <row r="36" spans="1:7" s="8" customFormat="1" ht="25.5" hidden="1" outlineLevel="1">
      <c r="A36" s="36" t="s">
        <v>143</v>
      </c>
      <c r="B36" s="37" t="s">
        <v>209</v>
      </c>
      <c r="C36" s="36"/>
      <c r="D36" s="41"/>
      <c r="E36" s="41"/>
      <c r="F36" s="41"/>
      <c r="G36" s="60"/>
    </row>
    <row r="37" spans="1:7" s="8" customFormat="1" hidden="1" outlineLevel="1">
      <c r="A37" s="36" t="s">
        <v>145</v>
      </c>
      <c r="B37" s="37" t="s">
        <v>210</v>
      </c>
      <c r="C37" s="36" t="s">
        <v>211</v>
      </c>
      <c r="D37" s="41"/>
      <c r="E37" s="41"/>
      <c r="F37" s="41"/>
      <c r="G37" s="60"/>
    </row>
    <row r="38" spans="1:7" s="8" customFormat="1" ht="25.5" hidden="1" outlineLevel="1">
      <c r="A38" s="36" t="s">
        <v>212</v>
      </c>
      <c r="B38" s="37" t="s">
        <v>213</v>
      </c>
      <c r="C38" s="70" t="s">
        <v>214</v>
      </c>
      <c r="D38" s="41"/>
      <c r="E38" s="41"/>
      <c r="F38" s="41"/>
      <c r="G38" s="60"/>
    </row>
    <row r="39" spans="1:7" s="8" customFormat="1" ht="25.5" hidden="1" outlineLevel="1">
      <c r="A39" s="36" t="s">
        <v>74</v>
      </c>
      <c r="B39" s="37" t="s">
        <v>11</v>
      </c>
      <c r="C39" s="36"/>
      <c r="D39" s="41"/>
      <c r="E39" s="41"/>
      <c r="F39" s="41"/>
      <c r="G39" s="60"/>
    </row>
    <row r="40" spans="1:7" s="8" customFormat="1" hidden="1" outlineLevel="1">
      <c r="A40" s="36" t="s">
        <v>215</v>
      </c>
      <c r="B40" s="37" t="s">
        <v>216</v>
      </c>
      <c r="C40" s="36" t="s">
        <v>217</v>
      </c>
      <c r="D40" s="41"/>
      <c r="E40" s="41"/>
      <c r="F40" s="41"/>
      <c r="G40" s="60"/>
    </row>
    <row r="41" spans="1:7" s="8" customFormat="1" ht="25.5" hidden="1" outlineLevel="1">
      <c r="A41" s="36" t="s">
        <v>218</v>
      </c>
      <c r="B41" s="37" t="s">
        <v>219</v>
      </c>
      <c r="C41" s="70" t="s">
        <v>220</v>
      </c>
      <c r="D41" s="41"/>
      <c r="E41" s="41"/>
      <c r="F41" s="41"/>
      <c r="G41" s="60"/>
    </row>
    <row r="42" spans="1:7" s="8" customFormat="1" ht="25.5" hidden="1" outlineLevel="1">
      <c r="A42" s="36" t="s">
        <v>221</v>
      </c>
      <c r="B42" s="37" t="s">
        <v>222</v>
      </c>
      <c r="C42" s="36"/>
      <c r="D42" s="41"/>
      <c r="E42" s="41"/>
      <c r="F42" s="41"/>
      <c r="G42" s="60"/>
    </row>
    <row r="43" spans="1:7" s="8" customFormat="1" ht="25.5" hidden="1" outlineLevel="1">
      <c r="A43" s="36" t="s">
        <v>77</v>
      </c>
      <c r="B43" s="37" t="s">
        <v>223</v>
      </c>
      <c r="C43" s="36" t="s">
        <v>80</v>
      </c>
      <c r="D43" s="41"/>
      <c r="E43" s="41"/>
      <c r="F43" s="41"/>
      <c r="G43" s="60"/>
    </row>
    <row r="44" spans="1:7" s="8" customFormat="1" ht="25.5" hidden="1" outlineLevel="1">
      <c r="A44" s="36" t="s">
        <v>79</v>
      </c>
      <c r="B44" s="37" t="s">
        <v>224</v>
      </c>
      <c r="C44" s="36" t="s">
        <v>80</v>
      </c>
      <c r="D44" s="41"/>
      <c r="E44" s="41"/>
      <c r="F44" s="41"/>
      <c r="G44" s="60"/>
    </row>
    <row r="45" spans="1:7" s="8" customFormat="1" ht="26.25" customHeight="1" collapsed="1">
      <c r="A45" s="112" t="s">
        <v>225</v>
      </c>
      <c r="B45" s="113"/>
      <c r="C45" s="113"/>
      <c r="D45" s="113"/>
      <c r="E45" s="113"/>
      <c r="F45" s="114"/>
      <c r="G45" s="60"/>
    </row>
    <row r="46" spans="1:7" s="8" customFormat="1" hidden="1" outlineLevel="1">
      <c r="A46" s="36" t="s">
        <v>68</v>
      </c>
      <c r="B46" s="37" t="s">
        <v>226</v>
      </c>
      <c r="C46" s="36"/>
      <c r="D46" s="41"/>
      <c r="E46" s="41"/>
      <c r="F46" s="41"/>
      <c r="G46" s="60"/>
    </row>
    <row r="47" spans="1:7" s="8" customFormat="1" hidden="1" outlineLevel="1">
      <c r="A47" s="36"/>
      <c r="B47" s="37" t="s">
        <v>202</v>
      </c>
      <c r="C47" s="36"/>
      <c r="D47" s="41"/>
      <c r="E47" s="41"/>
      <c r="F47" s="41"/>
      <c r="G47" s="60"/>
    </row>
    <row r="48" spans="1:7" s="8" customFormat="1" hidden="1" outlineLevel="1">
      <c r="A48" s="36" t="s">
        <v>169</v>
      </c>
      <c r="B48" s="37" t="s">
        <v>227</v>
      </c>
      <c r="C48" s="36" t="s">
        <v>191</v>
      </c>
      <c r="D48" s="41"/>
      <c r="E48" s="41"/>
      <c r="F48" s="41"/>
      <c r="G48" s="60"/>
    </row>
    <row r="49" spans="1:7" s="8" customFormat="1" hidden="1" outlineLevel="1">
      <c r="A49" s="36" t="s">
        <v>228</v>
      </c>
      <c r="B49" s="37" t="s">
        <v>229</v>
      </c>
      <c r="C49" s="36" t="s">
        <v>191</v>
      </c>
      <c r="D49" s="41"/>
      <c r="E49" s="41"/>
      <c r="F49" s="41"/>
      <c r="G49" s="60"/>
    </row>
    <row r="50" spans="1:7" s="8" customFormat="1" hidden="1" outlineLevel="1">
      <c r="A50" s="36"/>
      <c r="B50" s="37" t="s">
        <v>230</v>
      </c>
      <c r="C50" s="36" t="s">
        <v>191</v>
      </c>
      <c r="D50" s="41"/>
      <c r="E50" s="41"/>
      <c r="F50" s="41"/>
      <c r="G50" s="60"/>
    </row>
    <row r="51" spans="1:7" s="8" customFormat="1" hidden="1" outlineLevel="1">
      <c r="A51" s="36"/>
      <c r="B51" s="37" t="s">
        <v>231</v>
      </c>
      <c r="C51" s="36" t="s">
        <v>191</v>
      </c>
      <c r="D51" s="41"/>
      <c r="E51" s="41"/>
      <c r="F51" s="41"/>
      <c r="G51" s="60"/>
    </row>
    <row r="52" spans="1:7" s="8" customFormat="1" hidden="1" outlineLevel="1">
      <c r="A52" s="36" t="s">
        <v>232</v>
      </c>
      <c r="B52" s="37" t="s">
        <v>233</v>
      </c>
      <c r="C52" s="36" t="s">
        <v>191</v>
      </c>
      <c r="D52" s="41"/>
      <c r="E52" s="41"/>
      <c r="F52" s="41"/>
      <c r="G52" s="60"/>
    </row>
    <row r="53" spans="1:7" s="8" customFormat="1" hidden="1" outlineLevel="1">
      <c r="A53" s="36"/>
      <c r="B53" s="37" t="s">
        <v>230</v>
      </c>
      <c r="C53" s="36" t="s">
        <v>191</v>
      </c>
      <c r="D53" s="41"/>
      <c r="E53" s="41"/>
      <c r="F53" s="41"/>
      <c r="G53" s="60"/>
    </row>
    <row r="54" spans="1:7" s="8" customFormat="1" hidden="1" outlineLevel="1">
      <c r="A54" s="36"/>
      <c r="B54" s="37" t="s">
        <v>231</v>
      </c>
      <c r="C54" s="36" t="s">
        <v>191</v>
      </c>
      <c r="D54" s="41"/>
      <c r="E54" s="41"/>
      <c r="F54" s="41"/>
      <c r="G54" s="60"/>
    </row>
    <row r="55" spans="1:7" s="8" customFormat="1" hidden="1" outlineLevel="1">
      <c r="A55" s="36"/>
      <c r="B55" s="37" t="s">
        <v>202</v>
      </c>
      <c r="C55" s="36" t="s">
        <v>191</v>
      </c>
      <c r="D55" s="41"/>
      <c r="E55" s="41"/>
      <c r="F55" s="41"/>
      <c r="G55" s="60"/>
    </row>
    <row r="56" spans="1:7" s="8" customFormat="1" ht="51" hidden="1" outlineLevel="1">
      <c r="A56" s="36" t="s">
        <v>234</v>
      </c>
      <c r="B56" s="37" t="s">
        <v>235</v>
      </c>
      <c r="C56" s="36" t="s">
        <v>191</v>
      </c>
      <c r="D56" s="41"/>
      <c r="E56" s="41"/>
      <c r="F56" s="41"/>
      <c r="G56" s="60"/>
    </row>
    <row r="57" spans="1:7" s="8" customFormat="1" hidden="1" outlineLevel="1">
      <c r="A57" s="36" t="s">
        <v>236</v>
      </c>
      <c r="B57" s="37" t="s">
        <v>229</v>
      </c>
      <c r="C57" s="36" t="s">
        <v>191</v>
      </c>
      <c r="D57" s="41"/>
      <c r="E57" s="41"/>
      <c r="F57" s="41"/>
      <c r="G57" s="60"/>
    </row>
    <row r="58" spans="1:7" s="8" customFormat="1" hidden="1" outlineLevel="1">
      <c r="A58" s="36"/>
      <c r="B58" s="37" t="s">
        <v>230</v>
      </c>
      <c r="C58" s="36" t="s">
        <v>191</v>
      </c>
      <c r="D58" s="41"/>
      <c r="E58" s="41"/>
      <c r="F58" s="41"/>
      <c r="G58" s="60"/>
    </row>
    <row r="59" spans="1:7" s="8" customFormat="1" hidden="1" outlineLevel="1">
      <c r="A59" s="36"/>
      <c r="B59" s="37" t="s">
        <v>231</v>
      </c>
      <c r="C59" s="36" t="s">
        <v>191</v>
      </c>
      <c r="D59" s="41"/>
      <c r="E59" s="41"/>
      <c r="F59" s="41"/>
      <c r="G59" s="60"/>
    </row>
    <row r="60" spans="1:7" s="8" customFormat="1" hidden="1" outlineLevel="1">
      <c r="A60" s="36" t="s">
        <v>237</v>
      </c>
      <c r="B60" s="37" t="s">
        <v>233</v>
      </c>
      <c r="C60" s="36" t="s">
        <v>191</v>
      </c>
      <c r="D60" s="41"/>
      <c r="E60" s="41"/>
      <c r="F60" s="41"/>
      <c r="G60" s="60"/>
    </row>
    <row r="61" spans="1:7" s="8" customFormat="1" hidden="1" outlineLevel="1">
      <c r="A61" s="36"/>
      <c r="B61" s="37" t="s">
        <v>230</v>
      </c>
      <c r="C61" s="36" t="s">
        <v>191</v>
      </c>
      <c r="D61" s="41"/>
      <c r="E61" s="41"/>
      <c r="F61" s="41"/>
      <c r="G61" s="60"/>
    </row>
    <row r="62" spans="1:7" s="8" customFormat="1" hidden="1" outlineLevel="1">
      <c r="A62" s="36"/>
      <c r="B62" s="37" t="s">
        <v>231</v>
      </c>
      <c r="C62" s="36" t="s">
        <v>191</v>
      </c>
      <c r="D62" s="41"/>
      <c r="E62" s="41"/>
      <c r="F62" s="41"/>
      <c r="G62" s="60"/>
    </row>
    <row r="63" spans="1:7" s="8" customFormat="1" ht="38.25" hidden="1" outlineLevel="1">
      <c r="A63" s="36" t="s">
        <v>238</v>
      </c>
      <c r="B63" s="37" t="s">
        <v>239</v>
      </c>
      <c r="C63" s="36" t="s">
        <v>191</v>
      </c>
      <c r="D63" s="41"/>
      <c r="E63" s="41"/>
      <c r="F63" s="41"/>
      <c r="G63" s="60"/>
    </row>
    <row r="64" spans="1:7" s="8" customFormat="1" hidden="1" outlineLevel="1">
      <c r="A64" s="36" t="s">
        <v>240</v>
      </c>
      <c r="B64" s="37" t="s">
        <v>229</v>
      </c>
      <c r="C64" s="36" t="s">
        <v>191</v>
      </c>
      <c r="D64" s="41"/>
      <c r="E64" s="41"/>
      <c r="F64" s="41"/>
      <c r="G64" s="60"/>
    </row>
    <row r="65" spans="1:7" s="8" customFormat="1" hidden="1" outlineLevel="1">
      <c r="A65" s="36"/>
      <c r="B65" s="37" t="s">
        <v>230</v>
      </c>
      <c r="C65" s="36" t="s">
        <v>191</v>
      </c>
      <c r="D65" s="41"/>
      <c r="E65" s="41"/>
      <c r="F65" s="41"/>
      <c r="G65" s="60"/>
    </row>
    <row r="66" spans="1:7" s="8" customFormat="1" hidden="1" outlineLevel="1">
      <c r="A66" s="36"/>
      <c r="B66" s="37" t="s">
        <v>231</v>
      </c>
      <c r="C66" s="36" t="s">
        <v>191</v>
      </c>
      <c r="D66" s="41"/>
      <c r="E66" s="41"/>
      <c r="F66" s="41"/>
      <c r="G66" s="60"/>
    </row>
    <row r="67" spans="1:7" s="8" customFormat="1" hidden="1" outlineLevel="1">
      <c r="A67" s="36" t="s">
        <v>241</v>
      </c>
      <c r="B67" s="37" t="s">
        <v>233</v>
      </c>
      <c r="C67" s="36" t="s">
        <v>191</v>
      </c>
      <c r="D67" s="41"/>
      <c r="E67" s="41"/>
      <c r="F67" s="41"/>
      <c r="G67" s="60"/>
    </row>
    <row r="68" spans="1:7" s="8" customFormat="1" hidden="1" outlineLevel="1">
      <c r="A68" s="36"/>
      <c r="B68" s="37" t="s">
        <v>230</v>
      </c>
      <c r="C68" s="36" t="s">
        <v>191</v>
      </c>
      <c r="D68" s="41"/>
      <c r="E68" s="41"/>
      <c r="F68" s="41"/>
      <c r="G68" s="60"/>
    </row>
    <row r="69" spans="1:7" s="8" customFormat="1" hidden="1" outlineLevel="1">
      <c r="A69" s="36"/>
      <c r="B69" s="37" t="s">
        <v>231</v>
      </c>
      <c r="C69" s="36" t="s">
        <v>191</v>
      </c>
      <c r="D69" s="41"/>
      <c r="E69" s="41"/>
      <c r="F69" s="41"/>
      <c r="G69" s="60"/>
    </row>
    <row r="70" spans="1:7" s="8" customFormat="1" ht="38.25" hidden="1" outlineLevel="1">
      <c r="A70" s="36" t="s">
        <v>242</v>
      </c>
      <c r="B70" s="37" t="s">
        <v>243</v>
      </c>
      <c r="C70" s="36" t="s">
        <v>191</v>
      </c>
      <c r="D70" s="41"/>
      <c r="E70" s="41"/>
      <c r="F70" s="41"/>
      <c r="G70" s="60"/>
    </row>
    <row r="71" spans="1:7" s="8" customFormat="1" hidden="1" outlineLevel="1">
      <c r="A71" s="36" t="s">
        <v>244</v>
      </c>
      <c r="B71" s="37" t="s">
        <v>229</v>
      </c>
      <c r="C71" s="36" t="s">
        <v>191</v>
      </c>
      <c r="D71" s="41"/>
      <c r="E71" s="41"/>
      <c r="F71" s="41"/>
      <c r="G71" s="60"/>
    </row>
    <row r="72" spans="1:7" s="8" customFormat="1" hidden="1" outlineLevel="1">
      <c r="A72" s="36"/>
      <c r="B72" s="37" t="s">
        <v>230</v>
      </c>
      <c r="C72" s="36" t="s">
        <v>191</v>
      </c>
      <c r="D72" s="41"/>
      <c r="E72" s="41"/>
      <c r="F72" s="41"/>
      <c r="G72" s="60"/>
    </row>
    <row r="73" spans="1:7" s="8" customFormat="1" hidden="1" outlineLevel="1">
      <c r="A73" s="36"/>
      <c r="B73" s="37" t="s">
        <v>231</v>
      </c>
      <c r="C73" s="36" t="s">
        <v>191</v>
      </c>
      <c r="D73" s="41"/>
      <c r="E73" s="41"/>
      <c r="F73" s="41"/>
      <c r="G73" s="60"/>
    </row>
    <row r="74" spans="1:7" s="8" customFormat="1" hidden="1" outlineLevel="1">
      <c r="A74" s="36" t="s">
        <v>245</v>
      </c>
      <c r="B74" s="37" t="s">
        <v>233</v>
      </c>
      <c r="C74" s="36" t="s">
        <v>191</v>
      </c>
      <c r="D74" s="41"/>
      <c r="E74" s="41"/>
      <c r="F74" s="41"/>
      <c r="G74" s="60"/>
    </row>
    <row r="75" spans="1:7" s="8" customFormat="1" hidden="1" outlineLevel="1">
      <c r="A75" s="36"/>
      <c r="B75" s="37" t="s">
        <v>230</v>
      </c>
      <c r="C75" s="36" t="s">
        <v>191</v>
      </c>
      <c r="D75" s="41"/>
      <c r="E75" s="41"/>
      <c r="F75" s="41"/>
      <c r="G75" s="60"/>
    </row>
    <row r="76" spans="1:7" s="8" customFormat="1" hidden="1" outlineLevel="1">
      <c r="A76" s="36"/>
      <c r="B76" s="37" t="s">
        <v>231</v>
      </c>
      <c r="C76" s="36" t="s">
        <v>191</v>
      </c>
      <c r="D76" s="41"/>
      <c r="E76" s="41"/>
      <c r="F76" s="41"/>
      <c r="G76" s="60"/>
    </row>
    <row r="77" spans="1:7" s="8" customFormat="1" ht="51" hidden="1" outlineLevel="1">
      <c r="A77" s="36" t="s">
        <v>246</v>
      </c>
      <c r="B77" s="37" t="s">
        <v>247</v>
      </c>
      <c r="C77" s="36" t="s">
        <v>191</v>
      </c>
      <c r="D77" s="41"/>
      <c r="E77" s="41"/>
      <c r="F77" s="41"/>
      <c r="G77" s="60"/>
    </row>
    <row r="78" spans="1:7" s="8" customFormat="1" hidden="1" outlineLevel="1">
      <c r="A78" s="36" t="s">
        <v>248</v>
      </c>
      <c r="B78" s="37" t="s">
        <v>229</v>
      </c>
      <c r="C78" s="36" t="s">
        <v>191</v>
      </c>
      <c r="D78" s="41"/>
      <c r="E78" s="41"/>
      <c r="F78" s="41"/>
      <c r="G78" s="60"/>
    </row>
    <row r="79" spans="1:7" s="8" customFormat="1" hidden="1" outlineLevel="1">
      <c r="A79" s="36"/>
      <c r="B79" s="37" t="s">
        <v>230</v>
      </c>
      <c r="C79" s="36" t="s">
        <v>191</v>
      </c>
      <c r="D79" s="41"/>
      <c r="E79" s="41"/>
      <c r="F79" s="41"/>
      <c r="G79" s="60"/>
    </row>
    <row r="80" spans="1:7" s="8" customFormat="1" hidden="1" outlineLevel="1">
      <c r="A80" s="36"/>
      <c r="B80" s="37" t="s">
        <v>231</v>
      </c>
      <c r="C80" s="36" t="s">
        <v>191</v>
      </c>
      <c r="D80" s="41"/>
      <c r="E80" s="41"/>
      <c r="F80" s="41"/>
      <c r="G80" s="60"/>
    </row>
    <row r="81" spans="1:7" s="8" customFormat="1" hidden="1" outlineLevel="1">
      <c r="A81" s="36" t="s">
        <v>249</v>
      </c>
      <c r="B81" s="37" t="s">
        <v>233</v>
      </c>
      <c r="C81" s="36" t="s">
        <v>191</v>
      </c>
      <c r="D81" s="41"/>
      <c r="E81" s="41"/>
      <c r="F81" s="41"/>
      <c r="G81" s="60"/>
    </row>
    <row r="82" spans="1:7" s="8" customFormat="1" hidden="1" outlineLevel="1">
      <c r="A82" s="36"/>
      <c r="B82" s="37" t="s">
        <v>230</v>
      </c>
      <c r="C82" s="36" t="s">
        <v>191</v>
      </c>
      <c r="D82" s="41"/>
      <c r="E82" s="41"/>
      <c r="F82" s="41"/>
      <c r="G82" s="60"/>
    </row>
    <row r="83" spans="1:7" s="8" customFormat="1" hidden="1" outlineLevel="1">
      <c r="A83" s="36"/>
      <c r="B83" s="37" t="s">
        <v>231</v>
      </c>
      <c r="C83" s="36" t="s">
        <v>191</v>
      </c>
      <c r="D83" s="41"/>
      <c r="E83" s="41"/>
      <c r="F83" s="41"/>
      <c r="G83" s="60"/>
    </row>
    <row r="84" spans="1:7" s="8" customFormat="1" hidden="1" outlineLevel="1">
      <c r="A84" s="36" t="s">
        <v>250</v>
      </c>
      <c r="B84" s="37" t="s">
        <v>251</v>
      </c>
      <c r="C84" s="36" t="s">
        <v>191</v>
      </c>
      <c r="D84" s="41"/>
      <c r="E84" s="41"/>
      <c r="F84" s="41"/>
      <c r="G84" s="60"/>
    </row>
    <row r="85" spans="1:7" s="8" customFormat="1" hidden="1" outlineLevel="1">
      <c r="A85" s="36" t="s">
        <v>252</v>
      </c>
      <c r="B85" s="37" t="s">
        <v>229</v>
      </c>
      <c r="C85" s="36" t="s">
        <v>191</v>
      </c>
      <c r="D85" s="41"/>
      <c r="E85" s="41"/>
      <c r="F85" s="41"/>
      <c r="G85" s="60"/>
    </row>
    <row r="86" spans="1:7" s="8" customFormat="1" hidden="1" outlineLevel="1">
      <c r="A86" s="36"/>
      <c r="B86" s="37" t="s">
        <v>230</v>
      </c>
      <c r="C86" s="36" t="s">
        <v>191</v>
      </c>
      <c r="D86" s="41"/>
      <c r="E86" s="41"/>
      <c r="F86" s="41"/>
      <c r="G86" s="60"/>
    </row>
    <row r="87" spans="1:7" s="8" customFormat="1" hidden="1" outlineLevel="1">
      <c r="A87" s="36"/>
      <c r="B87" s="37" t="s">
        <v>231</v>
      </c>
      <c r="C87" s="36" t="s">
        <v>191</v>
      </c>
      <c r="D87" s="41"/>
      <c r="E87" s="41"/>
      <c r="F87" s="41"/>
      <c r="G87" s="60"/>
    </row>
    <row r="88" spans="1:7" s="8" customFormat="1" hidden="1" outlineLevel="1">
      <c r="A88" s="36" t="s">
        <v>253</v>
      </c>
      <c r="B88" s="37" t="s">
        <v>233</v>
      </c>
      <c r="C88" s="36" t="s">
        <v>191</v>
      </c>
      <c r="D88" s="41"/>
      <c r="E88" s="41"/>
      <c r="F88" s="41"/>
      <c r="G88" s="60"/>
    </row>
    <row r="89" spans="1:7" s="8" customFormat="1" hidden="1" outlineLevel="1">
      <c r="A89" s="36"/>
      <c r="B89" s="37" t="s">
        <v>230</v>
      </c>
      <c r="C89" s="36" t="s">
        <v>191</v>
      </c>
      <c r="D89" s="41"/>
      <c r="E89" s="41"/>
      <c r="F89" s="41"/>
      <c r="G89" s="60"/>
    </row>
    <row r="90" spans="1:7" s="8" customFormat="1" hidden="1" outlineLevel="1">
      <c r="A90" s="36"/>
      <c r="B90" s="37" t="s">
        <v>231</v>
      </c>
      <c r="C90" s="36" t="s">
        <v>191</v>
      </c>
      <c r="D90" s="41"/>
      <c r="E90" s="41"/>
      <c r="F90" s="41"/>
      <c r="G90" s="60"/>
    </row>
    <row r="91" spans="1:7" s="8" customFormat="1" hidden="1" outlineLevel="1">
      <c r="A91" s="36" t="s">
        <v>254</v>
      </c>
      <c r="B91" s="37" t="s">
        <v>255</v>
      </c>
      <c r="C91" s="36" t="s">
        <v>191</v>
      </c>
      <c r="D91" s="41"/>
      <c r="E91" s="41"/>
      <c r="F91" s="41"/>
      <c r="G91" s="60"/>
    </row>
    <row r="92" spans="1:7" s="8" customFormat="1" hidden="1" outlineLevel="1">
      <c r="A92" s="36" t="s">
        <v>256</v>
      </c>
      <c r="B92" s="37" t="s">
        <v>229</v>
      </c>
      <c r="C92" s="36" t="s">
        <v>191</v>
      </c>
      <c r="D92" s="41"/>
      <c r="E92" s="41"/>
      <c r="F92" s="41"/>
      <c r="G92" s="60"/>
    </row>
    <row r="93" spans="1:7" s="8" customFormat="1" hidden="1" outlineLevel="1">
      <c r="A93" s="36"/>
      <c r="B93" s="37" t="s">
        <v>230</v>
      </c>
      <c r="C93" s="36" t="s">
        <v>191</v>
      </c>
      <c r="D93" s="41"/>
      <c r="E93" s="41"/>
      <c r="F93" s="41"/>
      <c r="G93" s="60"/>
    </row>
    <row r="94" spans="1:7" s="8" customFormat="1" hidden="1" outlineLevel="1">
      <c r="A94" s="36"/>
      <c r="B94" s="37" t="s">
        <v>231</v>
      </c>
      <c r="C94" s="36" t="s">
        <v>191</v>
      </c>
      <c r="D94" s="41"/>
      <c r="E94" s="41"/>
      <c r="F94" s="41"/>
      <c r="G94" s="60"/>
    </row>
    <row r="95" spans="1:7" s="8" customFormat="1" hidden="1" outlineLevel="1">
      <c r="A95" s="36" t="s">
        <v>257</v>
      </c>
      <c r="B95" s="37" t="s">
        <v>233</v>
      </c>
      <c r="C95" s="36" t="s">
        <v>191</v>
      </c>
      <c r="D95" s="41"/>
      <c r="E95" s="41"/>
      <c r="F95" s="41"/>
      <c r="G95" s="60"/>
    </row>
    <row r="96" spans="1:7" s="8" customFormat="1" hidden="1" outlineLevel="1">
      <c r="A96" s="36"/>
      <c r="B96" s="37" t="s">
        <v>230</v>
      </c>
      <c r="C96" s="36" t="s">
        <v>191</v>
      </c>
      <c r="D96" s="41"/>
      <c r="E96" s="41"/>
      <c r="F96" s="41"/>
      <c r="G96" s="60"/>
    </row>
    <row r="97" spans="1:7" s="8" customFormat="1" hidden="1" outlineLevel="1">
      <c r="A97" s="36"/>
      <c r="B97" s="37" t="s">
        <v>231</v>
      </c>
      <c r="C97" s="36" t="s">
        <v>191</v>
      </c>
      <c r="D97" s="41"/>
      <c r="E97" s="41"/>
      <c r="F97" s="41"/>
      <c r="G97" s="60"/>
    </row>
    <row r="98" spans="1:7" s="8" customFormat="1" ht="38.25" hidden="1" outlineLevel="1">
      <c r="A98" s="36" t="s">
        <v>171</v>
      </c>
      <c r="B98" s="37" t="s">
        <v>258</v>
      </c>
      <c r="C98" s="36" t="s">
        <v>191</v>
      </c>
      <c r="D98" s="41"/>
      <c r="E98" s="41"/>
      <c r="F98" s="41"/>
      <c r="G98" s="60"/>
    </row>
    <row r="99" spans="1:7" s="8" customFormat="1" hidden="1" outlineLevel="1">
      <c r="A99" s="36"/>
      <c r="B99" s="37" t="s">
        <v>259</v>
      </c>
      <c r="C99" s="36" t="s">
        <v>191</v>
      </c>
      <c r="D99" s="41"/>
      <c r="E99" s="41"/>
      <c r="F99" s="41"/>
      <c r="G99" s="60"/>
    </row>
    <row r="100" spans="1:7" s="8" customFormat="1" hidden="1" outlineLevel="1">
      <c r="A100" s="36"/>
      <c r="B100" s="37" t="s">
        <v>230</v>
      </c>
      <c r="C100" s="36" t="s">
        <v>191</v>
      </c>
      <c r="D100" s="41"/>
      <c r="E100" s="41"/>
      <c r="F100" s="41"/>
      <c r="G100" s="60"/>
    </row>
    <row r="101" spans="1:7" s="8" customFormat="1" hidden="1" outlineLevel="1">
      <c r="A101" s="36"/>
      <c r="B101" s="37" t="s">
        <v>231</v>
      </c>
      <c r="C101" s="36" t="s">
        <v>191</v>
      </c>
      <c r="D101" s="41"/>
      <c r="E101" s="41"/>
      <c r="F101" s="41"/>
      <c r="G101" s="60"/>
    </row>
    <row r="102" spans="1:7" s="8" customFormat="1" hidden="1" outlineLevel="1">
      <c r="A102" s="36"/>
      <c r="B102" s="37" t="s">
        <v>260</v>
      </c>
      <c r="C102" s="36" t="s">
        <v>191</v>
      </c>
      <c r="D102" s="41"/>
      <c r="E102" s="41"/>
      <c r="F102" s="41"/>
      <c r="G102" s="60"/>
    </row>
    <row r="103" spans="1:7" s="8" customFormat="1" hidden="1" outlineLevel="1">
      <c r="A103" s="36"/>
      <c r="B103" s="37" t="s">
        <v>230</v>
      </c>
      <c r="C103" s="36" t="s">
        <v>191</v>
      </c>
      <c r="D103" s="41"/>
      <c r="E103" s="41"/>
      <c r="F103" s="41"/>
      <c r="G103" s="60"/>
    </row>
    <row r="104" spans="1:7" s="8" customFormat="1" hidden="1" outlineLevel="1">
      <c r="A104" s="36"/>
      <c r="B104" s="37" t="s">
        <v>231</v>
      </c>
      <c r="C104" s="36" t="s">
        <v>191</v>
      </c>
      <c r="D104" s="41"/>
      <c r="E104" s="41"/>
      <c r="F104" s="41"/>
      <c r="G104" s="60"/>
    </row>
    <row r="105" spans="1:7" s="8" customFormat="1" hidden="1" outlineLevel="1">
      <c r="A105" s="36"/>
      <c r="B105" s="37" t="s">
        <v>261</v>
      </c>
      <c r="C105" s="36" t="s">
        <v>191</v>
      </c>
      <c r="D105" s="41"/>
      <c r="E105" s="41"/>
      <c r="F105" s="41"/>
      <c r="G105" s="60"/>
    </row>
    <row r="106" spans="1:7" s="8" customFormat="1" hidden="1" outlineLevel="1">
      <c r="A106" s="36"/>
      <c r="B106" s="37" t="s">
        <v>230</v>
      </c>
      <c r="C106" s="36" t="s">
        <v>191</v>
      </c>
      <c r="D106" s="41"/>
      <c r="E106" s="41"/>
      <c r="F106" s="41"/>
      <c r="G106" s="60"/>
    </row>
    <row r="107" spans="1:7" s="8" customFormat="1" hidden="1" outlineLevel="1">
      <c r="A107" s="36"/>
      <c r="B107" s="37" t="s">
        <v>231</v>
      </c>
      <c r="C107" s="36" t="s">
        <v>191</v>
      </c>
      <c r="D107" s="41"/>
      <c r="E107" s="41"/>
      <c r="F107" s="41"/>
      <c r="G107" s="60"/>
    </row>
    <row r="108" spans="1:7" s="8" customFormat="1" ht="38.25" hidden="1" outlineLevel="1">
      <c r="A108" s="36" t="s">
        <v>173</v>
      </c>
      <c r="B108" s="37" t="s">
        <v>262</v>
      </c>
      <c r="C108" s="36" t="s">
        <v>191</v>
      </c>
      <c r="D108" s="41"/>
      <c r="E108" s="41"/>
      <c r="F108" s="41"/>
      <c r="G108" s="60"/>
    </row>
    <row r="109" spans="1:7" s="8" customFormat="1" hidden="1" outlineLevel="1">
      <c r="A109" s="36"/>
      <c r="B109" s="37" t="s">
        <v>263</v>
      </c>
      <c r="C109" s="36" t="s">
        <v>191</v>
      </c>
      <c r="D109" s="41"/>
      <c r="E109" s="41"/>
      <c r="F109" s="41"/>
      <c r="G109" s="60"/>
    </row>
    <row r="110" spans="1:7" s="8" customFormat="1" hidden="1" outlineLevel="1">
      <c r="A110" s="36"/>
      <c r="B110" s="37" t="s">
        <v>264</v>
      </c>
      <c r="C110" s="36" t="s">
        <v>191</v>
      </c>
      <c r="D110" s="41"/>
      <c r="E110" s="41"/>
      <c r="F110" s="41"/>
      <c r="G110" s="60"/>
    </row>
    <row r="111" spans="1:7" s="8" customFormat="1" hidden="1" outlineLevel="1">
      <c r="A111" s="36" t="s">
        <v>69</v>
      </c>
      <c r="B111" s="37" t="s">
        <v>265</v>
      </c>
      <c r="C111" s="36"/>
      <c r="D111" s="41"/>
      <c r="E111" s="41"/>
      <c r="F111" s="41"/>
      <c r="G111" s="60"/>
    </row>
    <row r="112" spans="1:7" s="8" customFormat="1" hidden="1" outlineLevel="1">
      <c r="A112" s="36"/>
      <c r="B112" s="37" t="s">
        <v>202</v>
      </c>
      <c r="C112" s="36"/>
      <c r="D112" s="41"/>
      <c r="E112" s="41"/>
      <c r="F112" s="41"/>
      <c r="G112" s="60"/>
    </row>
    <row r="113" spans="1:7" s="8" customFormat="1" ht="25.5" hidden="1" outlineLevel="1">
      <c r="A113" s="36" t="s">
        <v>178</v>
      </c>
      <c r="B113" s="37" t="s">
        <v>266</v>
      </c>
      <c r="C113" s="36" t="s">
        <v>267</v>
      </c>
      <c r="D113" s="41"/>
      <c r="E113" s="41"/>
      <c r="F113" s="41"/>
      <c r="G113" s="60"/>
    </row>
    <row r="114" spans="1:7" s="8" customFormat="1" ht="38.25" hidden="1" outlineLevel="1">
      <c r="A114" s="36" t="s">
        <v>268</v>
      </c>
      <c r="B114" s="37" t="s">
        <v>269</v>
      </c>
      <c r="C114" s="36" t="s">
        <v>267</v>
      </c>
      <c r="D114" s="41"/>
      <c r="E114" s="41"/>
      <c r="F114" s="41"/>
      <c r="G114" s="60"/>
    </row>
    <row r="115" spans="1:7" s="8" customFormat="1" hidden="1" outlineLevel="1">
      <c r="A115" s="36"/>
      <c r="B115" s="37" t="s">
        <v>259</v>
      </c>
      <c r="C115" s="36" t="s">
        <v>267</v>
      </c>
      <c r="D115" s="41"/>
      <c r="E115" s="41"/>
      <c r="F115" s="41"/>
      <c r="G115" s="60"/>
    </row>
    <row r="116" spans="1:7" s="8" customFormat="1" hidden="1" outlineLevel="1">
      <c r="A116" s="36"/>
      <c r="B116" s="37" t="s">
        <v>260</v>
      </c>
      <c r="C116" s="36" t="s">
        <v>267</v>
      </c>
      <c r="D116" s="41"/>
      <c r="E116" s="41"/>
      <c r="F116" s="41"/>
      <c r="G116" s="60"/>
    </row>
    <row r="117" spans="1:7" s="8" customFormat="1" hidden="1" outlineLevel="1">
      <c r="A117" s="36"/>
      <c r="B117" s="37" t="s">
        <v>261</v>
      </c>
      <c r="C117" s="36" t="s">
        <v>267</v>
      </c>
      <c r="D117" s="41"/>
      <c r="E117" s="41"/>
      <c r="F117" s="41"/>
      <c r="G117" s="60"/>
    </row>
    <row r="118" spans="1:7" s="8" customFormat="1" ht="38.25" hidden="1" outlineLevel="1">
      <c r="A118" s="36" t="s">
        <v>270</v>
      </c>
      <c r="B118" s="37" t="s">
        <v>271</v>
      </c>
      <c r="C118" s="36" t="s">
        <v>267</v>
      </c>
      <c r="D118" s="41"/>
      <c r="E118" s="41"/>
      <c r="F118" s="41"/>
      <c r="G118" s="60"/>
    </row>
    <row r="119" spans="1:7" s="8" customFormat="1" hidden="1" outlineLevel="1">
      <c r="A119" s="36" t="s">
        <v>70</v>
      </c>
      <c r="B119" s="37" t="s">
        <v>272</v>
      </c>
      <c r="C119" s="36"/>
      <c r="D119" s="41"/>
      <c r="E119" s="41"/>
      <c r="F119" s="41"/>
      <c r="G119" s="60"/>
    </row>
    <row r="120" spans="1:7" s="8" customFormat="1" hidden="1" outlineLevel="1">
      <c r="A120" s="36"/>
      <c r="B120" s="37" t="s">
        <v>202</v>
      </c>
      <c r="C120" s="36"/>
      <c r="D120" s="41"/>
      <c r="E120" s="41"/>
      <c r="F120" s="41"/>
      <c r="G120" s="60"/>
    </row>
    <row r="121" spans="1:7" s="8" customFormat="1" ht="25.5" hidden="1" outlineLevel="1">
      <c r="A121" s="36" t="s">
        <v>182</v>
      </c>
      <c r="B121" s="37" t="s">
        <v>273</v>
      </c>
      <c r="C121" s="36" t="s">
        <v>274</v>
      </c>
      <c r="D121" s="41"/>
      <c r="E121" s="41"/>
      <c r="F121" s="41"/>
      <c r="G121" s="60"/>
    </row>
    <row r="122" spans="1:7" s="8" customFormat="1" ht="38.25" hidden="1" outlineLevel="1">
      <c r="A122" s="36" t="s">
        <v>184</v>
      </c>
      <c r="B122" s="37" t="s">
        <v>275</v>
      </c>
      <c r="C122" s="36" t="s">
        <v>274</v>
      </c>
      <c r="D122" s="41"/>
      <c r="E122" s="41"/>
      <c r="F122" s="41"/>
      <c r="G122" s="60"/>
    </row>
    <row r="123" spans="1:7" s="8" customFormat="1" hidden="1" outlineLevel="1">
      <c r="A123" s="36"/>
      <c r="B123" s="37" t="s">
        <v>259</v>
      </c>
      <c r="C123" s="36" t="s">
        <v>274</v>
      </c>
      <c r="D123" s="41"/>
      <c r="E123" s="41"/>
      <c r="F123" s="41"/>
      <c r="G123" s="60"/>
    </row>
    <row r="124" spans="1:7" s="8" customFormat="1" hidden="1" outlineLevel="1">
      <c r="A124" s="36"/>
      <c r="B124" s="37" t="s">
        <v>260</v>
      </c>
      <c r="C124" s="36" t="s">
        <v>274</v>
      </c>
      <c r="D124" s="41"/>
      <c r="E124" s="41"/>
      <c r="F124" s="41"/>
      <c r="G124" s="60"/>
    </row>
    <row r="125" spans="1:7" s="8" customFormat="1" hidden="1" outlineLevel="1">
      <c r="A125" s="36"/>
      <c r="B125" s="37" t="s">
        <v>261</v>
      </c>
      <c r="C125" s="36" t="s">
        <v>274</v>
      </c>
      <c r="D125" s="41"/>
      <c r="E125" s="41"/>
      <c r="F125" s="41"/>
      <c r="G125" s="60"/>
    </row>
    <row r="126" spans="1:7" s="8" customFormat="1" hidden="1" outlineLevel="1">
      <c r="A126" s="36" t="s">
        <v>72</v>
      </c>
      <c r="B126" s="37" t="s">
        <v>276</v>
      </c>
      <c r="C126" s="36" t="s">
        <v>274</v>
      </c>
      <c r="D126" s="41"/>
      <c r="E126" s="41"/>
      <c r="F126" s="41"/>
      <c r="G126" s="60"/>
    </row>
    <row r="127" spans="1:7" s="8" customFormat="1" hidden="1" outlineLevel="1">
      <c r="A127" s="36" t="s">
        <v>74</v>
      </c>
      <c r="B127" s="37" t="s">
        <v>277</v>
      </c>
      <c r="C127" s="36" t="s">
        <v>80</v>
      </c>
      <c r="D127" s="41"/>
      <c r="E127" s="41"/>
      <c r="F127" s="41"/>
      <c r="G127" s="60"/>
    </row>
    <row r="128" spans="1:7" s="8" customFormat="1" ht="25.5" hidden="1" outlineLevel="1">
      <c r="A128" s="36" t="s">
        <v>77</v>
      </c>
      <c r="B128" s="37" t="s">
        <v>11</v>
      </c>
      <c r="C128" s="36"/>
      <c r="D128" s="41"/>
      <c r="E128" s="41"/>
      <c r="F128" s="41"/>
      <c r="G128" s="60"/>
    </row>
    <row r="129" spans="1:7" s="8" customFormat="1" hidden="1" outlineLevel="1">
      <c r="A129" s="36" t="s">
        <v>278</v>
      </c>
      <c r="B129" s="37" t="s">
        <v>216</v>
      </c>
      <c r="C129" s="36" t="s">
        <v>217</v>
      </c>
      <c r="D129" s="41"/>
      <c r="E129" s="41"/>
      <c r="F129" s="41"/>
      <c r="G129" s="60"/>
    </row>
    <row r="130" spans="1:7" s="8" customFormat="1" ht="25.5" hidden="1" outlineLevel="1">
      <c r="A130" s="36" t="s">
        <v>279</v>
      </c>
      <c r="B130" s="37" t="s">
        <v>219</v>
      </c>
      <c r="C130" s="70" t="s">
        <v>220</v>
      </c>
      <c r="D130" s="41"/>
      <c r="E130" s="41"/>
      <c r="F130" s="41"/>
      <c r="G130" s="60"/>
    </row>
    <row r="131" spans="1:7" s="8" customFormat="1" ht="25.5" hidden="1" outlineLevel="1">
      <c r="A131" s="36" t="s">
        <v>280</v>
      </c>
      <c r="B131" s="37" t="s">
        <v>222</v>
      </c>
      <c r="C131" s="36"/>
      <c r="D131" s="41"/>
      <c r="E131" s="41"/>
      <c r="F131" s="41"/>
      <c r="G131" s="60"/>
    </row>
    <row r="132" spans="1:7" s="8" customFormat="1" hidden="1" outlineLevel="1">
      <c r="A132" s="36" t="s">
        <v>79</v>
      </c>
      <c r="B132" s="37" t="s">
        <v>281</v>
      </c>
      <c r="C132" s="36" t="s">
        <v>80</v>
      </c>
      <c r="D132" s="41"/>
      <c r="E132" s="41"/>
      <c r="F132" s="41"/>
      <c r="G132" s="60"/>
    </row>
    <row r="133" spans="1:7" s="8" customFormat="1" hidden="1" outlineLevel="1">
      <c r="A133" s="36" t="s">
        <v>84</v>
      </c>
      <c r="B133" s="37" t="s">
        <v>282</v>
      </c>
      <c r="C133" s="36" t="s">
        <v>80</v>
      </c>
      <c r="D133" s="41"/>
      <c r="E133" s="41"/>
      <c r="F133" s="41"/>
      <c r="G133" s="60"/>
    </row>
    <row r="134" spans="1:7" s="8" customFormat="1" hidden="1" outlineLevel="1">
      <c r="A134" s="36" t="s">
        <v>94</v>
      </c>
      <c r="B134" s="37" t="s">
        <v>283</v>
      </c>
      <c r="C134" s="36" t="s">
        <v>80</v>
      </c>
      <c r="D134" s="41"/>
      <c r="E134" s="41"/>
      <c r="F134" s="41"/>
      <c r="G134" s="60"/>
    </row>
    <row r="135" spans="1:7" s="8" customFormat="1" hidden="1" outlineLevel="1">
      <c r="A135" s="36" t="s">
        <v>95</v>
      </c>
      <c r="B135" s="37" t="s">
        <v>176</v>
      </c>
      <c r="C135" s="36" t="s">
        <v>80</v>
      </c>
      <c r="D135" s="41"/>
      <c r="E135" s="41"/>
      <c r="F135" s="41"/>
      <c r="G135" s="60"/>
    </row>
    <row r="136" spans="1:7" s="8" customFormat="1" ht="25.5" hidden="1" outlineLevel="1">
      <c r="A136" s="36" t="s">
        <v>104</v>
      </c>
      <c r="B136" s="37" t="s">
        <v>284</v>
      </c>
      <c r="C136" s="36" t="s">
        <v>285</v>
      </c>
      <c r="D136" s="41"/>
      <c r="E136" s="41"/>
      <c r="F136" s="41"/>
      <c r="G136" s="60"/>
    </row>
    <row r="137" spans="1:7" s="8" customFormat="1" ht="38.25" hidden="1" outlineLevel="1">
      <c r="A137" s="36" t="s">
        <v>109</v>
      </c>
      <c r="B137" s="37" t="s">
        <v>12</v>
      </c>
      <c r="C137" s="36"/>
      <c r="D137" s="41"/>
      <c r="E137" s="41"/>
      <c r="F137" s="41"/>
      <c r="G137" s="60"/>
    </row>
    <row r="138" spans="1:7" s="8" customFormat="1" ht="26.25" customHeight="1" collapsed="1">
      <c r="A138" s="112" t="s">
        <v>286</v>
      </c>
      <c r="B138" s="113"/>
      <c r="C138" s="113"/>
      <c r="D138" s="113"/>
      <c r="E138" s="113"/>
      <c r="F138" s="114"/>
      <c r="G138" s="60"/>
    </row>
    <row r="139" spans="1:7">
      <c r="A139" s="36" t="s">
        <v>68</v>
      </c>
      <c r="B139" s="37" t="s">
        <v>28</v>
      </c>
      <c r="C139" s="36" t="s">
        <v>30</v>
      </c>
      <c r="D139" s="29">
        <f>[19]Год!$H$11</f>
        <v>247</v>
      </c>
      <c r="E139" s="29">
        <f>'[20]0.1'!$I$11</f>
        <v>247</v>
      </c>
      <c r="F139" s="29">
        <f>'[20]0.1'!$L$11</f>
        <v>247</v>
      </c>
    </row>
    <row r="140" spans="1:7" ht="38.25">
      <c r="A140" s="36" t="s">
        <v>69</v>
      </c>
      <c r="B140" s="37" t="s">
        <v>29</v>
      </c>
      <c r="C140" s="36" t="s">
        <v>30</v>
      </c>
      <c r="D140" s="29">
        <f>[19]Год!$H$12-[19]Год!$H$14</f>
        <v>237.57565790877283</v>
      </c>
      <c r="E140" s="29">
        <f>'[20]0.1'!$I$12</f>
        <v>237.06090833333334</v>
      </c>
      <c r="F140" s="29">
        <f>'[20]0.1'!$L$12</f>
        <v>237.22111178475421</v>
      </c>
    </row>
    <row r="141" spans="1:7">
      <c r="A141" s="36" t="s">
        <v>70</v>
      </c>
      <c r="B141" s="37" t="s">
        <v>71</v>
      </c>
      <c r="C141" s="36" t="s">
        <v>132</v>
      </c>
      <c r="D141" s="29">
        <f>'[4]ЧТЭЦ-4 Б1'!$E$7</f>
        <v>1706.1690000000001</v>
      </c>
      <c r="E141" s="29">
        <f>'[20]0.1'!$I$13</f>
        <v>1557.0956000000001</v>
      </c>
      <c r="F141" s="29">
        <f>'[20]0.1'!$L$13</f>
        <v>1620.8813333333335</v>
      </c>
    </row>
    <row r="142" spans="1:7">
      <c r="A142" s="36" t="s">
        <v>72</v>
      </c>
      <c r="B142" s="37" t="s">
        <v>73</v>
      </c>
      <c r="C142" s="36" t="s">
        <v>132</v>
      </c>
      <c r="D142" s="29">
        <f>'[4]ЧТЭЦ-4 Б1'!$E$22</f>
        <v>1623.739</v>
      </c>
      <c r="E142" s="29">
        <f>'[20]0.1'!$I$15</f>
        <v>1470.1187</v>
      </c>
      <c r="F142" s="29">
        <f>'[20]0.1'!$L$15</f>
        <v>1535.3589748333336</v>
      </c>
    </row>
    <row r="143" spans="1:7">
      <c r="A143" s="36" t="s">
        <v>74</v>
      </c>
      <c r="B143" s="37" t="s">
        <v>75</v>
      </c>
      <c r="C143" s="36" t="s">
        <v>76</v>
      </c>
      <c r="D143" s="29">
        <f>'[4]ЧТЭЦ-4 Б1'!$E$23</f>
        <v>466.00400000000008</v>
      </c>
      <c r="E143" s="29">
        <f>'[20]0.1'!$I$16</f>
        <v>508.81490000000002</v>
      </c>
      <c r="F143" s="29">
        <f>'[20]0.1'!$L$16</f>
        <v>521.21592283654979</v>
      </c>
    </row>
    <row r="144" spans="1:7">
      <c r="A144" s="36" t="s">
        <v>77</v>
      </c>
      <c r="B144" s="37" t="s">
        <v>78</v>
      </c>
      <c r="C144" s="36" t="s">
        <v>76</v>
      </c>
      <c r="D144" s="29">
        <f>'[4]ЧТЭЦ-4 Б1'!$E$29</f>
        <v>464.983206</v>
      </c>
      <c r="E144" s="29">
        <f>'[20]0.1'!$I$17</f>
        <v>507.65390000000002</v>
      </c>
      <c r="F144" s="29">
        <f>'[20]0.1'!$L$17</f>
        <v>520.10308950321644</v>
      </c>
    </row>
    <row r="145" spans="1:8">
      <c r="A145" s="36" t="s">
        <v>79</v>
      </c>
      <c r="B145" s="37" t="s">
        <v>10</v>
      </c>
      <c r="C145" s="36" t="s">
        <v>80</v>
      </c>
      <c r="D145" s="40"/>
      <c r="E145" s="29">
        <f>'[20]0.1'!$I$43</f>
        <v>1339811.4436733595</v>
      </c>
      <c r="F145" s="29">
        <f>'[20]0.1'!$L$43</f>
        <v>1455636.4952494523</v>
      </c>
    </row>
    <row r="146" spans="1:8">
      <c r="A146" s="36"/>
      <c r="B146" s="37" t="s">
        <v>202</v>
      </c>
      <c r="C146" s="36"/>
      <c r="D146" s="40"/>
      <c r="E146" s="40"/>
      <c r="F146" s="40"/>
    </row>
    <row r="147" spans="1:8">
      <c r="A147" s="36" t="s">
        <v>81</v>
      </c>
      <c r="B147" s="38" t="s">
        <v>13</v>
      </c>
      <c r="C147" s="36" t="s">
        <v>80</v>
      </c>
      <c r="D147" s="40"/>
      <c r="E147" s="29">
        <f>'[20]0.1'!$G$43</f>
        <v>1339811.4436733595</v>
      </c>
      <c r="F147" s="29">
        <f>'[20]0.1'!$J$43</f>
        <v>1455636.4952494523</v>
      </c>
    </row>
    <row r="148" spans="1:8">
      <c r="A148" s="36" t="s">
        <v>82</v>
      </c>
      <c r="B148" s="38" t="s">
        <v>14</v>
      </c>
      <c r="C148" s="36" t="s">
        <v>80</v>
      </c>
      <c r="D148" s="40"/>
      <c r="E148" s="29">
        <f>'[20]0.1'!$H$43</f>
        <v>0</v>
      </c>
      <c r="F148" s="29">
        <f>'[20]0.1'!$K$43</f>
        <v>0</v>
      </c>
    </row>
    <row r="149" spans="1:8" ht="25.5">
      <c r="A149" s="36" t="s">
        <v>83</v>
      </c>
      <c r="B149" s="38" t="s">
        <v>15</v>
      </c>
      <c r="C149" s="36" t="s">
        <v>80</v>
      </c>
      <c r="D149" s="41"/>
      <c r="E149" s="41"/>
      <c r="F149" s="41"/>
    </row>
    <row r="150" spans="1:8">
      <c r="A150" s="36" t="s">
        <v>84</v>
      </c>
      <c r="B150" s="37" t="s">
        <v>85</v>
      </c>
      <c r="C150" s="36" t="s">
        <v>80</v>
      </c>
      <c r="D150" s="29">
        <f>'[4]ЧТЭЦ-4 Б1'!$E$620</f>
        <v>1648437.59384</v>
      </c>
      <c r="E150" s="29">
        <f>'[20]0.1'!$I$31</f>
        <v>1679497.0222653167</v>
      </c>
      <c r="F150" s="29">
        <f>'[20]0.1'!$L$31</f>
        <v>1817279.8531709593</v>
      </c>
      <c r="G150" s="47"/>
      <c r="H150" s="47"/>
    </row>
    <row r="151" spans="1:8">
      <c r="A151" s="36"/>
      <c r="B151" s="37" t="s">
        <v>202</v>
      </c>
      <c r="C151" s="36"/>
      <c r="D151" s="40"/>
      <c r="E151" s="40"/>
      <c r="F151" s="40"/>
    </row>
    <row r="152" spans="1:8">
      <c r="A152" s="36" t="s">
        <v>86</v>
      </c>
      <c r="B152" s="38" t="s">
        <v>87</v>
      </c>
      <c r="C152" s="36" t="s">
        <v>80</v>
      </c>
      <c r="D152" s="29">
        <f>'[4]ЧТЭЦ-4 Б1'!$E$636</f>
        <v>1370709.8231799998</v>
      </c>
      <c r="E152" s="29">
        <f>'[20]0.1'!$I$32</f>
        <v>1337763.8741089492</v>
      </c>
      <c r="F152" s="29">
        <f>'[20]0.1'!$L$32</f>
        <v>1453215.3800052425</v>
      </c>
      <c r="G152" s="47"/>
      <c r="H152" s="47"/>
    </row>
    <row r="153" spans="1:8" ht="25.5">
      <c r="A153" s="36"/>
      <c r="B153" s="38" t="s">
        <v>88</v>
      </c>
      <c r="C153" s="36" t="s">
        <v>31</v>
      </c>
      <c r="D153" s="29">
        <f>'[4]ЧТЭЦ-4 Б1'!$E$32</f>
        <v>223.32319037863618</v>
      </c>
      <c r="E153" s="29">
        <f>'[20]4'!$L$24</f>
        <v>220.1</v>
      </c>
      <c r="F153" s="29">
        <f>'[20]4'!$M$24</f>
        <v>220.10000000000005</v>
      </c>
      <c r="G153" s="47"/>
      <c r="H153" s="47"/>
    </row>
    <row r="154" spans="1:8">
      <c r="A154" s="36" t="s">
        <v>89</v>
      </c>
      <c r="B154" s="38" t="s">
        <v>90</v>
      </c>
      <c r="C154" s="36" t="s">
        <v>80</v>
      </c>
      <c r="D154" s="29">
        <f>'[4]ЧТЭЦ-4 Б1'!$E$652</f>
        <v>277727.77065999998</v>
      </c>
      <c r="E154" s="29">
        <f>'[20]0.1'!$I$33</f>
        <v>341733.14815636748</v>
      </c>
      <c r="F154" s="29">
        <f>'[20]0.1'!$L$33</f>
        <v>364064.47316571674</v>
      </c>
    </row>
    <row r="155" spans="1:8">
      <c r="A155" s="36"/>
      <c r="B155" s="38" t="s">
        <v>91</v>
      </c>
      <c r="C155" s="36" t="s">
        <v>92</v>
      </c>
      <c r="D155" s="29">
        <f>'[4]ЧТЭЦ-4 Б1'!$E$36</f>
        <v>158.28834087261046</v>
      </c>
      <c r="E155" s="29">
        <f>'[20]4'!$L$28</f>
        <v>163</v>
      </c>
      <c r="F155" s="29">
        <f>'[20]4'!$M$28</f>
        <v>163.00000000000003</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4" t="s">
        <v>101</v>
      </c>
      <c r="D160" s="41"/>
      <c r="E160" s="41"/>
      <c r="F160" s="41"/>
    </row>
    <row r="161" spans="1:10" ht="25.5">
      <c r="A161" s="36" t="s">
        <v>102</v>
      </c>
      <c r="B161" s="38" t="s">
        <v>103</v>
      </c>
      <c r="C161" s="36" t="s">
        <v>27</v>
      </c>
      <c r="D161" s="41"/>
      <c r="E161" s="41"/>
      <c r="F161" s="41"/>
      <c r="I161" s="47"/>
    </row>
    <row r="162" spans="1:10">
      <c r="A162" s="36" t="s">
        <v>104</v>
      </c>
      <c r="B162" s="9" t="s">
        <v>105</v>
      </c>
      <c r="C162" s="36" t="s">
        <v>80</v>
      </c>
      <c r="D162" s="71">
        <f>SUM(D164:D167)</f>
        <v>4611381.1586800003</v>
      </c>
      <c r="E162" s="41"/>
      <c r="F162" s="41"/>
      <c r="G162" s="47"/>
      <c r="H162" s="47"/>
      <c r="I162" s="47"/>
      <c r="J162" s="47"/>
    </row>
    <row r="163" spans="1:10">
      <c r="A163" s="36"/>
      <c r="B163" s="37" t="s">
        <v>202</v>
      </c>
      <c r="C163" s="36"/>
      <c r="D163" s="82"/>
      <c r="E163" s="41"/>
      <c r="F163" s="41"/>
      <c r="H163" s="47"/>
      <c r="I163" s="47"/>
      <c r="J163" s="84"/>
    </row>
    <row r="164" spans="1:10">
      <c r="A164" s="36" t="s">
        <v>106</v>
      </c>
      <c r="B164" s="38" t="s">
        <v>17</v>
      </c>
      <c r="C164" s="36" t="s">
        <v>80</v>
      </c>
      <c r="D164" s="71">
        <v>1641676.0946</v>
      </c>
      <c r="E164" s="41"/>
      <c r="F164" s="41"/>
      <c r="H164" s="47"/>
      <c r="I164" s="47"/>
      <c r="J164" s="47"/>
    </row>
    <row r="165" spans="1:10">
      <c r="A165" s="36" t="s">
        <v>107</v>
      </c>
      <c r="B165" s="38" t="s">
        <v>18</v>
      </c>
      <c r="C165" s="36" t="s">
        <v>80</v>
      </c>
      <c r="D165" s="71">
        <v>1931639.8207100001</v>
      </c>
      <c r="E165" s="41"/>
      <c r="F165" s="41"/>
      <c r="H165" s="47"/>
      <c r="I165" s="47"/>
      <c r="J165" s="47"/>
    </row>
    <row r="166" spans="1:10" ht="25.5">
      <c r="A166" s="36" t="s">
        <v>108</v>
      </c>
      <c r="B166" s="38" t="s">
        <v>19</v>
      </c>
      <c r="C166" s="36" t="s">
        <v>80</v>
      </c>
      <c r="D166" s="71">
        <v>628316.16914000001</v>
      </c>
      <c r="E166" s="41"/>
      <c r="F166" s="41"/>
      <c r="H166" s="47"/>
      <c r="I166" s="47"/>
      <c r="J166" s="47"/>
    </row>
    <row r="167" spans="1:10">
      <c r="A167" s="36" t="s">
        <v>151</v>
      </c>
      <c r="B167" s="38" t="s">
        <v>152</v>
      </c>
      <c r="C167" s="36" t="s">
        <v>80</v>
      </c>
      <c r="D167" s="71">
        <f>('[5]1600'!$CI$12+'[5]1600'!$DA$12+'[5]1600'!$DK$12+'[5]1600'!$DM$12+'[5]1600'!$DO$12+'[5]1600'!$DP$12)/1000</f>
        <v>409749.07422999997</v>
      </c>
      <c r="E167" s="41"/>
      <c r="F167" s="41"/>
      <c r="H167" s="47"/>
      <c r="I167" s="47"/>
      <c r="J167" s="47"/>
    </row>
    <row r="168" spans="1:10">
      <c r="A168" s="36" t="s">
        <v>109</v>
      </c>
      <c r="B168" s="9" t="s">
        <v>110</v>
      </c>
      <c r="C168" s="36" t="s">
        <v>80</v>
      </c>
      <c r="D168" s="83"/>
      <c r="E168" s="41"/>
      <c r="F168" s="41"/>
    </row>
    <row r="169" spans="1:10">
      <c r="A169" s="36"/>
      <c r="B169" s="37" t="s">
        <v>202</v>
      </c>
      <c r="C169" s="36"/>
      <c r="D169" s="40"/>
      <c r="E169" s="41"/>
      <c r="F169" s="41"/>
    </row>
    <row r="170" spans="1:10">
      <c r="A170" s="36" t="s">
        <v>111</v>
      </c>
      <c r="B170" s="38" t="s">
        <v>20</v>
      </c>
      <c r="C170" s="36" t="s">
        <v>80</v>
      </c>
      <c r="D170" s="41"/>
      <c r="E170" s="41"/>
      <c r="F170" s="41"/>
    </row>
    <row r="171" spans="1:10">
      <c r="A171" s="36" t="s">
        <v>112</v>
      </c>
      <c r="B171" s="38" t="s">
        <v>34</v>
      </c>
      <c r="C171" s="36" t="s">
        <v>80</v>
      </c>
      <c r="D171" s="41"/>
      <c r="E171" s="41"/>
      <c r="F171" s="41"/>
    </row>
    <row r="172" spans="1:10">
      <c r="A172" s="36" t="s">
        <v>113</v>
      </c>
      <c r="B172" s="9" t="s">
        <v>114</v>
      </c>
      <c r="C172" s="36" t="s">
        <v>80</v>
      </c>
      <c r="D172" s="41"/>
      <c r="E172" s="41"/>
      <c r="F172" s="41"/>
    </row>
    <row r="173" spans="1:10">
      <c r="A173" s="36"/>
      <c r="B173" s="37" t="s">
        <v>202</v>
      </c>
      <c r="C173" s="36"/>
      <c r="D173" s="40"/>
      <c r="E173" s="41"/>
      <c r="F173" s="41"/>
    </row>
    <row r="174" spans="1:10">
      <c r="A174" s="36" t="s">
        <v>115</v>
      </c>
      <c r="B174" s="38" t="s">
        <v>17</v>
      </c>
      <c r="C174" s="36" t="s">
        <v>80</v>
      </c>
      <c r="D174" s="41"/>
      <c r="E174" s="41"/>
      <c r="F174" s="41"/>
    </row>
    <row r="175" spans="1:10">
      <c r="A175" s="36" t="s">
        <v>116</v>
      </c>
      <c r="B175" s="38" t="s">
        <v>18</v>
      </c>
      <c r="C175" s="36" t="s">
        <v>80</v>
      </c>
      <c r="D175" s="41"/>
      <c r="E175" s="41"/>
      <c r="F175" s="41"/>
    </row>
    <row r="176" spans="1:10"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74.25" customHeight="1">
      <c r="A184" s="36" t="s">
        <v>126</v>
      </c>
      <c r="B184" s="9" t="s">
        <v>12</v>
      </c>
      <c r="C184" s="36" t="s">
        <v>27</v>
      </c>
      <c r="D184" s="112" t="str">
        <f>'ЧТЭЦ-1 ДМ_П4'!D184:F184</f>
        <v>"Инвестиционная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Титульный!$C$14</f>
        <v>Челябинская ТЭЦ-4 (БЛ 1) ДПМ</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56"/>
    </row>
    <row r="8" spans="1:11" s="3" customFormat="1">
      <c r="A8" s="123"/>
      <c r="B8" s="123"/>
      <c r="C8" s="123"/>
      <c r="D8" s="42">
        <f>Титульный!$B$5-2</f>
        <v>2021</v>
      </c>
      <c r="E8" s="43" t="s">
        <v>56</v>
      </c>
      <c r="F8" s="42">
        <f>Титульный!$B$5-1</f>
        <v>2022</v>
      </c>
      <c r="G8" s="43" t="s">
        <v>56</v>
      </c>
      <c r="H8" s="42">
        <f>Титульный!$B$5</f>
        <v>2023</v>
      </c>
      <c r="I8" s="43" t="s">
        <v>56</v>
      </c>
      <c r="K8" s="56"/>
    </row>
    <row r="9" spans="1:11" s="3" customFormat="1">
      <c r="A9" s="123"/>
      <c r="B9" s="123"/>
      <c r="C9" s="123"/>
      <c r="D9" s="55" t="s">
        <v>230</v>
      </c>
      <c r="E9" s="55" t="s">
        <v>231</v>
      </c>
      <c r="F9" s="55" t="s">
        <v>230</v>
      </c>
      <c r="G9" s="55" t="s">
        <v>231</v>
      </c>
      <c r="H9" s="55" t="s">
        <v>230</v>
      </c>
      <c r="I9" s="55"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4" t="s">
        <v>134</v>
      </c>
      <c r="B28" s="37" t="s">
        <v>135</v>
      </c>
      <c r="C28" s="70" t="s">
        <v>311</v>
      </c>
      <c r="D28" s="29">
        <f>'[6]Утв. тарифы на ЭЭ и ЭМ'!D19</f>
        <v>837.5</v>
      </c>
      <c r="E28" s="29">
        <f>'[6]Утв. тарифы на ЭЭ и ЭМ'!E19</f>
        <v>865.12</v>
      </c>
      <c r="F28" s="29">
        <f>'[7]Утв. тарифы на ЭЭ и ЭМ'!D11</f>
        <v>865.12</v>
      </c>
      <c r="G28" s="29">
        <f>'[7]Утв. тарифы на ЭЭ и ЭМ'!E11</f>
        <v>911.36</v>
      </c>
      <c r="H28" s="119">
        <f>'[20]0.1'!$L$20</f>
        <v>948.07567422951672</v>
      </c>
      <c r="I28" s="120"/>
      <c r="K28" s="85" t="b">
        <f>ROUND([8]Свод!$D$76,1)=ROUND(H28,1)</f>
        <v>1</v>
      </c>
    </row>
    <row r="29" spans="1:11" ht="12.75" customHeight="1">
      <c r="A29" s="54"/>
      <c r="B29" s="45" t="s">
        <v>147</v>
      </c>
      <c r="C29" s="70" t="s">
        <v>311</v>
      </c>
      <c r="D29" s="29">
        <f>('[4]ЧТЭЦ-4 Б1'!$F$636+'[4]ЧТЭЦ-4 Б1'!$G$636+'[4]ЧТЭЦ-4 Б1'!$H$636+'[4]ЧТЭЦ-4 Б1'!$J$636+'[4]ЧТЭЦ-4 Б1'!$K$636+'[4]ЧТЭЦ-4 Б1'!$L$636)/('[4]ЧТЭЦ-4 Б1'!$F$22+'[4]ЧТЭЦ-4 Б1'!$G$22+'[4]ЧТЭЦ-4 Б1'!$H$22+'[4]ЧТЭЦ-4 Б1'!$J$22+'[4]ЧТЭЦ-4 Б1'!$K$22+'[4]ЧТЭЦ-4 Б1'!$L$22)</f>
        <v>812.06065164732524</v>
      </c>
      <c r="E29" s="29">
        <f>('[4]ЧТЭЦ-4 Б1'!$N$636+'[4]ЧТЭЦ-4 Б1'!$O$636+'[4]ЧТЭЦ-4 Б1'!$P$636+'[4]ЧТЭЦ-4 Б1'!$R$636+'[4]ЧТЭЦ-4 Б1'!$S$636+'[4]ЧТЭЦ-4 Б1'!$T$636)/('[4]ЧТЭЦ-4 Б1'!$N$22+'[4]ЧТЭЦ-4 Б1'!$O$22+'[4]ЧТЭЦ-4 Б1'!$P$22+'[4]ЧТЭЦ-4 Б1'!$R$22+'[4]ЧТЭЦ-4 Б1'!$S$22+'[4]ЧТЭЦ-4 Б1'!$T$22)</f>
        <v>872.27813424380008</v>
      </c>
      <c r="F29" s="29">
        <f>'[20]2.2'!$G$170</f>
        <v>863.86910504855473</v>
      </c>
      <c r="G29" s="29">
        <f>'[20]2.1'!$G$170</f>
        <v>909.96997324702363</v>
      </c>
      <c r="H29" s="119">
        <f>'[20]2'!$G$170</f>
        <v>946.4987692295166</v>
      </c>
      <c r="I29" s="120"/>
    </row>
    <row r="30" spans="1:11" ht="25.5">
      <c r="A30" s="54" t="s">
        <v>136</v>
      </c>
      <c r="B30" s="37" t="s">
        <v>137</v>
      </c>
      <c r="C30" s="70" t="s">
        <v>312</v>
      </c>
      <c r="D30" s="44"/>
      <c r="E30" s="44"/>
      <c r="F30" s="44"/>
      <c r="G30" s="44"/>
      <c r="H30" s="44"/>
      <c r="I30" s="44"/>
    </row>
    <row r="31" spans="1:11" ht="27.75" customHeight="1">
      <c r="A31" s="54" t="s">
        <v>138</v>
      </c>
      <c r="B31" s="37" t="s">
        <v>150</v>
      </c>
      <c r="C31" s="36" t="s">
        <v>309</v>
      </c>
      <c r="D31" s="44"/>
      <c r="E31" s="44"/>
      <c r="F31" s="44"/>
      <c r="G31" s="44"/>
      <c r="H31" s="44"/>
      <c r="I31" s="44"/>
    </row>
    <row r="32" spans="1:11" ht="26.25" customHeight="1">
      <c r="A32" s="54" t="s">
        <v>139</v>
      </c>
      <c r="B32" s="46" t="s">
        <v>37</v>
      </c>
      <c r="C32" s="36" t="s">
        <v>309</v>
      </c>
      <c r="D32" s="29">
        <f>'ЧТЭЦ-1 ДМ_П5'!D32</f>
        <v>797.09</v>
      </c>
      <c r="E32" s="29">
        <f>'ЧТЭЦ-1 ДМ_П5'!E32</f>
        <v>837.71</v>
      </c>
      <c r="F32" s="29">
        <f>'ЧТЭЦ-1 ДМ_П5'!F32</f>
        <v>837.71</v>
      </c>
      <c r="G32" s="29">
        <f>'ЧТЭЦ-1 ДМ_П5'!G32</f>
        <v>946.4</v>
      </c>
      <c r="H32" s="119">
        <f>'ЧТЭЦ-1 ДМ_П5'!H32</f>
        <v>1086.643008185627</v>
      </c>
      <c r="I32" s="120">
        <f>'ЧТЭЦ-1 ДМ_П5'!I32</f>
        <v>0</v>
      </c>
    </row>
    <row r="33" spans="1:9" ht="12.75" customHeight="1">
      <c r="A33" s="54" t="s">
        <v>140</v>
      </c>
      <c r="B33" s="46" t="s">
        <v>38</v>
      </c>
      <c r="C33" s="36" t="s">
        <v>309</v>
      </c>
      <c r="D33" s="44"/>
      <c r="E33" s="44"/>
      <c r="F33" s="44"/>
      <c r="G33" s="44"/>
      <c r="H33" s="44"/>
      <c r="I33" s="44"/>
    </row>
    <row r="34" spans="1:9" ht="12.75" customHeight="1">
      <c r="A34" s="54"/>
      <c r="B34" s="38" t="s">
        <v>39</v>
      </c>
      <c r="C34" s="36" t="s">
        <v>309</v>
      </c>
      <c r="D34" s="44"/>
      <c r="E34" s="44"/>
      <c r="F34" s="44"/>
      <c r="G34" s="44"/>
      <c r="H34" s="44"/>
      <c r="I34" s="44"/>
    </row>
    <row r="35" spans="1:9" ht="12.75" customHeight="1">
      <c r="A35" s="54"/>
      <c r="B35" s="38" t="s">
        <v>40</v>
      </c>
      <c r="C35" s="36" t="s">
        <v>309</v>
      </c>
      <c r="D35" s="44"/>
      <c r="E35" s="44"/>
      <c r="F35" s="44"/>
      <c r="G35" s="44"/>
      <c r="H35" s="44"/>
      <c r="I35" s="44"/>
    </row>
    <row r="36" spans="1:9" ht="12.75" customHeight="1">
      <c r="A36" s="54"/>
      <c r="B36" s="38" t="s">
        <v>41</v>
      </c>
      <c r="C36" s="36" t="s">
        <v>309</v>
      </c>
      <c r="D36" s="44"/>
      <c r="E36" s="44"/>
      <c r="F36" s="44"/>
      <c r="G36" s="44"/>
      <c r="H36" s="44"/>
      <c r="I36" s="44"/>
    </row>
    <row r="37" spans="1:9" ht="12.75" customHeight="1">
      <c r="A37" s="54"/>
      <c r="B37" s="38" t="s">
        <v>42</v>
      </c>
      <c r="C37" s="36" t="s">
        <v>309</v>
      </c>
      <c r="D37" s="44"/>
      <c r="E37" s="44"/>
      <c r="F37" s="44"/>
      <c r="G37" s="44"/>
      <c r="H37" s="44"/>
      <c r="I37" s="44"/>
    </row>
    <row r="38" spans="1:9" ht="12.75" customHeight="1">
      <c r="A38" s="54" t="s">
        <v>141</v>
      </c>
      <c r="B38" s="46" t="s">
        <v>43</v>
      </c>
      <c r="C38" s="36" t="s">
        <v>309</v>
      </c>
      <c r="D38" s="44"/>
      <c r="E38" s="44"/>
      <c r="F38" s="44"/>
      <c r="G38" s="44"/>
      <c r="H38" s="44"/>
      <c r="I38" s="44"/>
    </row>
    <row r="39" spans="1:9" ht="12.75" customHeight="1">
      <c r="A39" s="54" t="s">
        <v>142</v>
      </c>
      <c r="B39" s="37" t="s">
        <v>44</v>
      </c>
      <c r="C39" s="36" t="s">
        <v>27</v>
      </c>
      <c r="D39" s="44"/>
      <c r="E39" s="44"/>
      <c r="F39" s="44"/>
      <c r="G39" s="44"/>
      <c r="H39" s="44"/>
      <c r="I39" s="44"/>
    </row>
    <row r="40" spans="1:9" ht="25.5" customHeight="1">
      <c r="A40" s="54" t="s">
        <v>143</v>
      </c>
      <c r="B40" s="38" t="s">
        <v>45</v>
      </c>
      <c r="C40" s="54" t="s">
        <v>310</v>
      </c>
      <c r="D40" s="44"/>
      <c r="E40" s="44"/>
      <c r="F40" s="44"/>
      <c r="G40" s="44"/>
      <c r="H40" s="44"/>
      <c r="I40" s="44"/>
    </row>
    <row r="41" spans="1:9" ht="12.75" customHeight="1">
      <c r="A41" s="54" t="s">
        <v>144</v>
      </c>
      <c r="B41" s="46" t="s">
        <v>46</v>
      </c>
      <c r="C41" s="36" t="s">
        <v>309</v>
      </c>
      <c r="D41" s="44"/>
      <c r="E41" s="44"/>
      <c r="F41" s="44"/>
      <c r="G41" s="44"/>
      <c r="H41" s="44"/>
      <c r="I41" s="44"/>
    </row>
    <row r="42" spans="1:9" ht="25.5">
      <c r="A42" s="54" t="s">
        <v>145</v>
      </c>
      <c r="B42" s="37" t="s">
        <v>47</v>
      </c>
      <c r="C42" s="70" t="s">
        <v>313</v>
      </c>
      <c r="D42" s="44"/>
      <c r="E42" s="44"/>
      <c r="F42" s="44"/>
      <c r="G42" s="44"/>
      <c r="H42" s="44"/>
      <c r="I42" s="44"/>
    </row>
    <row r="43" spans="1:9" ht="25.5">
      <c r="A43" s="54"/>
      <c r="B43" s="38" t="s">
        <v>48</v>
      </c>
      <c r="C43" s="70" t="s">
        <v>313</v>
      </c>
      <c r="D43" s="29">
        <f>'ЧТЭЦ-1 ДМ_П5'!D43</f>
        <v>89.45</v>
      </c>
      <c r="E43" s="29">
        <f>'ЧТЭЦ-1 ДМ_П5'!E43</f>
        <v>89.45</v>
      </c>
      <c r="F43" s="29">
        <f>'ЧТЭЦ-1 ДМ_П5'!F43</f>
        <v>53.4</v>
      </c>
      <c r="G43" s="29">
        <f>'ЧТЭЦ-1 ДМ_П5'!G43</f>
        <v>53.4</v>
      </c>
      <c r="H43" s="119">
        <f>'ЧТЭЦ-1 ДМ_П5'!H43</f>
        <v>87.473080474525688</v>
      </c>
      <c r="I43" s="121"/>
    </row>
    <row r="44" spans="1:9" ht="25.5">
      <c r="A44" s="54"/>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154</v>
      </c>
      <c r="B49" s="116"/>
      <c r="C49" s="116"/>
      <c r="D49" s="116"/>
      <c r="E49" s="116"/>
      <c r="F49" s="116"/>
      <c r="G49" s="116"/>
      <c r="H49" s="116"/>
      <c r="I49" s="116"/>
    </row>
  </sheetData>
  <mergeCells count="17">
    <mergeCell ref="A49:I49"/>
    <mergeCell ref="H28:I28"/>
    <mergeCell ref="H29:I29"/>
    <mergeCell ref="H32:I32"/>
    <mergeCell ref="H43:I43"/>
    <mergeCell ref="H7:I7"/>
    <mergeCell ref="H2:I2"/>
    <mergeCell ref="A46:I46"/>
    <mergeCell ref="A47:I47"/>
    <mergeCell ref="A48:I48"/>
    <mergeCell ref="A4:I4"/>
    <mergeCell ref="A5:I5"/>
    <mergeCell ref="A7:A9"/>
    <mergeCell ref="B7:B9"/>
    <mergeCell ref="C7:C9"/>
    <mergeCell ref="D7:E7"/>
    <mergeCell ref="F7:G7"/>
  </mergeCells>
  <conditionalFormatting sqref="K28">
    <cfRule type="containsText" dxfId="27" priority="1" operator="containsText" text="ложь">
      <formula>NOT(ISERROR(SEARCH("ложь",K28)))</formula>
    </cfRule>
    <cfRule type="containsText" dxfId="26"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4" spans="1:6">
      <c r="A4" s="117" t="s">
        <v>287</v>
      </c>
      <c r="B4" s="117"/>
      <c r="C4" s="117"/>
      <c r="D4" s="117"/>
      <c r="E4" s="117"/>
      <c r="F4" s="117"/>
    </row>
    <row r="5" spans="1:6">
      <c r="A5" s="117" t="str">
        <f>Титульный!$C$15</f>
        <v>Челябинская ТЭЦ-4 (БЛ 2) ДПМ</v>
      </c>
      <c r="B5" s="117"/>
      <c r="C5" s="117"/>
      <c r="D5" s="117"/>
      <c r="E5" s="117"/>
      <c r="F5" s="117"/>
    </row>
    <row r="6" spans="1:6">
      <c r="A6" s="53"/>
      <c r="B6" s="53"/>
      <c r="C6" s="53"/>
      <c r="D6" s="53"/>
      <c r="E6" s="53"/>
      <c r="F6" s="53"/>
    </row>
    <row r="7" spans="1:6" s="8" customFormat="1" ht="38.25">
      <c r="A7" s="118" t="s">
        <v>0</v>
      </c>
      <c r="B7" s="118" t="s">
        <v>8</v>
      </c>
      <c r="C7" s="118" t="s">
        <v>9</v>
      </c>
      <c r="D7" s="54" t="s">
        <v>129</v>
      </c>
      <c r="E7" s="54" t="s">
        <v>130</v>
      </c>
      <c r="F7" s="54" t="s">
        <v>131</v>
      </c>
    </row>
    <row r="8" spans="1:6" s="8" customFormat="1">
      <c r="A8" s="118"/>
      <c r="B8" s="118"/>
      <c r="C8" s="118"/>
      <c r="D8" s="54">
        <f>Титульный!$B$5-2</f>
        <v>2021</v>
      </c>
      <c r="E8" s="54">
        <f>Титульный!$B$5-1</f>
        <v>2022</v>
      </c>
      <c r="F8" s="54">
        <f>Титульный!$B$5</f>
        <v>2023</v>
      </c>
    </row>
    <row r="9" spans="1:6" s="8" customFormat="1">
      <c r="A9" s="118"/>
      <c r="B9" s="118"/>
      <c r="C9" s="118"/>
      <c r="D9" s="54" t="s">
        <v>56</v>
      </c>
      <c r="E9" s="54" t="s">
        <v>56</v>
      </c>
      <c r="F9" s="54"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[21]Год!$H$11</f>
        <v>247.5</v>
      </c>
      <c r="E139" s="29">
        <f>'[22]0.1'!$I$11</f>
        <v>247.5</v>
      </c>
      <c r="F139" s="29">
        <f>'[22]0.1'!$L$11</f>
        <v>247.5</v>
      </c>
    </row>
    <row r="140" spans="1:6" ht="38.25">
      <c r="A140" s="36" t="s">
        <v>69</v>
      </c>
      <c r="B140" s="37" t="s">
        <v>29</v>
      </c>
      <c r="C140" s="36" t="s">
        <v>30</v>
      </c>
      <c r="D140" s="29">
        <f>[21]Год!$H$12-[21]Год!$H$14</f>
        <v>235.44999359959039</v>
      </c>
      <c r="E140" s="29">
        <f>'[22]0.1'!$I$12</f>
        <v>237.44374999999999</v>
      </c>
      <c r="F140" s="29">
        <f>'[22]0.1'!$L$12</f>
        <v>236.54800594353949</v>
      </c>
    </row>
    <row r="141" spans="1:6">
      <c r="A141" s="36" t="s">
        <v>70</v>
      </c>
      <c r="B141" s="37" t="s">
        <v>71</v>
      </c>
      <c r="C141" s="36" t="s">
        <v>132</v>
      </c>
      <c r="D141" s="29">
        <f>'[4]ЧТЭЦ-4 Б2'!$E$7</f>
        <v>1806.5480000000002</v>
      </c>
      <c r="E141" s="29">
        <f>'[22]0.1'!$I$13</f>
        <v>1577.6694</v>
      </c>
      <c r="F141" s="29">
        <f>'[22]0.1'!$L$13</f>
        <v>1614.1453333333332</v>
      </c>
    </row>
    <row r="142" spans="1:6">
      <c r="A142" s="36" t="s">
        <v>72</v>
      </c>
      <c r="B142" s="37" t="s">
        <v>73</v>
      </c>
      <c r="C142" s="36" t="s">
        <v>132</v>
      </c>
      <c r="D142" s="29">
        <f>'[4]ЧТЭЦ-4 Б2'!$E$22</f>
        <v>1701.0540000000003</v>
      </c>
      <c r="E142" s="29">
        <f>'[22]0.1'!$I$15</f>
        <v>1489.6088</v>
      </c>
      <c r="F142" s="29">
        <f>'[22]0.1'!$L$15</f>
        <v>1518.1852759953194</v>
      </c>
    </row>
    <row r="143" spans="1:6">
      <c r="A143" s="36" t="s">
        <v>74</v>
      </c>
      <c r="B143" s="37" t="s">
        <v>75</v>
      </c>
      <c r="C143" s="36" t="s">
        <v>76</v>
      </c>
      <c r="D143" s="29">
        <f>'[4]ЧТЭЦ-4 Б2'!$E$23</f>
        <v>728.70699999999999</v>
      </c>
      <c r="E143" s="29">
        <f>'[22]0.1'!$I$16</f>
        <v>509.82229999999998</v>
      </c>
      <c r="F143" s="29">
        <f>'[22]0.1'!$L$16</f>
        <v>581.07103240797949</v>
      </c>
    </row>
    <row r="144" spans="1:6">
      <c r="A144" s="36" t="s">
        <v>77</v>
      </c>
      <c r="B144" s="37" t="s">
        <v>78</v>
      </c>
      <c r="C144" s="36" t="s">
        <v>76</v>
      </c>
      <c r="D144" s="29">
        <f>'[4]ЧТЭЦ-4 Б2'!$E$29</f>
        <v>727.1579999999999</v>
      </c>
      <c r="E144" s="29">
        <f>'[22]0.1'!$I$17</f>
        <v>508.71389999999997</v>
      </c>
      <c r="F144" s="29">
        <f>'[22]0.1'!$L$17</f>
        <v>579.80786574131287</v>
      </c>
    </row>
    <row r="145" spans="1:8">
      <c r="A145" s="36" t="s">
        <v>79</v>
      </c>
      <c r="B145" s="37" t="s">
        <v>10</v>
      </c>
      <c r="C145" s="36" t="s">
        <v>80</v>
      </c>
      <c r="D145" s="40"/>
      <c r="E145" s="29">
        <f>'[22]0.1'!$I$43</f>
        <v>1369188.5369586749</v>
      </c>
      <c r="F145" s="29">
        <f>'[22]0.1'!$L$43</f>
        <v>1452622.2783499812</v>
      </c>
    </row>
    <row r="146" spans="1:8">
      <c r="A146" s="36"/>
      <c r="B146" s="37" t="s">
        <v>202</v>
      </c>
      <c r="C146" s="36"/>
      <c r="D146" s="40"/>
      <c r="E146" s="41"/>
      <c r="F146" s="41"/>
    </row>
    <row r="147" spans="1:8">
      <c r="A147" s="36" t="s">
        <v>81</v>
      </c>
      <c r="B147" s="38" t="s">
        <v>13</v>
      </c>
      <c r="C147" s="36" t="s">
        <v>80</v>
      </c>
      <c r="D147" s="40"/>
      <c r="E147" s="29">
        <f>'[22]0.1'!$G$43</f>
        <v>1369188.5369586749</v>
      </c>
      <c r="F147" s="29">
        <f>'[22]0.1'!$J$43</f>
        <v>1452622.2783499812</v>
      </c>
    </row>
    <row r="148" spans="1:8">
      <c r="A148" s="36" t="s">
        <v>82</v>
      </c>
      <c r="B148" s="38" t="s">
        <v>14</v>
      </c>
      <c r="C148" s="36" t="s">
        <v>80</v>
      </c>
      <c r="D148" s="40"/>
      <c r="E148" s="29">
        <f>'[22]0.1'!$H$43</f>
        <v>0</v>
      </c>
      <c r="F148" s="29">
        <f>'[22]0.1'!$K$43</f>
        <v>0</v>
      </c>
    </row>
    <row r="149" spans="1:8" ht="25.5">
      <c r="A149" s="36" t="s">
        <v>83</v>
      </c>
      <c r="B149" s="38" t="s">
        <v>15</v>
      </c>
      <c r="C149" s="36" t="s">
        <v>80</v>
      </c>
      <c r="D149" s="41"/>
      <c r="E149" s="41"/>
      <c r="F149" s="41"/>
    </row>
    <row r="150" spans="1:8">
      <c r="A150" s="36" t="s">
        <v>84</v>
      </c>
      <c r="B150" s="37" t="s">
        <v>85</v>
      </c>
      <c r="C150" s="36" t="s">
        <v>80</v>
      </c>
      <c r="D150" s="29">
        <f>'[4]ЧТЭЦ-4 Б2'!$E$620</f>
        <v>1778531.2661799998</v>
      </c>
      <c r="E150" s="29">
        <f>'[22]0.1'!$I$31</f>
        <v>1712615.4751975159</v>
      </c>
      <c r="F150" s="29">
        <f>'[22]0.1'!$L$31</f>
        <v>1859765.9256106024</v>
      </c>
      <c r="G150" s="47"/>
      <c r="H150" s="47"/>
    </row>
    <row r="151" spans="1:8">
      <c r="A151" s="36"/>
      <c r="B151" s="37" t="s">
        <v>202</v>
      </c>
      <c r="C151" s="36"/>
      <c r="D151" s="40"/>
      <c r="E151" s="41"/>
      <c r="F151" s="41"/>
    </row>
    <row r="152" spans="1:8">
      <c r="A152" s="36" t="s">
        <v>86</v>
      </c>
      <c r="B152" s="38" t="s">
        <v>87</v>
      </c>
      <c r="C152" s="36" t="s">
        <v>80</v>
      </c>
      <c r="D152" s="29">
        <f>'[4]ЧТЭЦ-4 Б2'!$E$636</f>
        <v>1340992.6221500002</v>
      </c>
      <c r="E152" s="29">
        <f>'[22]0.1'!$I$32</f>
        <v>1367113.8217389053</v>
      </c>
      <c r="F152" s="29">
        <f>'[22]0.1'!$L$32</f>
        <v>1450228.244397338</v>
      </c>
      <c r="G152" s="47"/>
      <c r="H152" s="47"/>
    </row>
    <row r="153" spans="1:8" ht="25.5">
      <c r="A153" s="36"/>
      <c r="B153" s="38" t="s">
        <v>88</v>
      </c>
      <c r="C153" s="36" t="s">
        <v>31</v>
      </c>
      <c r="D153" s="29">
        <f>'[4]ЧТЭЦ-4 Б2'!$E$32</f>
        <v>208.62696579979914</v>
      </c>
      <c r="E153" s="29">
        <f>'[22]4'!$L$24</f>
        <v>220.1</v>
      </c>
      <c r="F153" s="29">
        <f>'[22]4'!$M$24</f>
        <v>220.09999999999997</v>
      </c>
      <c r="G153" s="47"/>
      <c r="H153" s="47"/>
    </row>
    <row r="154" spans="1:8">
      <c r="A154" s="36" t="s">
        <v>89</v>
      </c>
      <c r="B154" s="38" t="s">
        <v>90</v>
      </c>
      <c r="C154" s="36" t="s">
        <v>80</v>
      </c>
      <c r="D154" s="29">
        <f>'[4]ЧТЭЦ-4 Б2'!$E$652</f>
        <v>437538.64403000008</v>
      </c>
      <c r="E154" s="29">
        <f>'[22]0.1'!$I$33</f>
        <v>345501.65345861064</v>
      </c>
      <c r="F154" s="29">
        <f>'[22]0.1'!$L$33</f>
        <v>409537.68121326435</v>
      </c>
    </row>
    <row r="155" spans="1:8">
      <c r="A155" s="36"/>
      <c r="B155" s="38" t="s">
        <v>91</v>
      </c>
      <c r="C155" s="36" t="s">
        <v>92</v>
      </c>
      <c r="D155" s="29">
        <f>'[4]ЧТЭЦ-4 Б2'!$E$36</f>
        <v>159.42072739798024</v>
      </c>
      <c r="E155" s="29">
        <f>'[22]4'!$L$28</f>
        <v>163</v>
      </c>
      <c r="F155" s="29">
        <f>'[22]4'!$M$28</f>
        <v>163.00000000000003</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4" t="s">
        <v>101</v>
      </c>
      <c r="D160" s="41"/>
      <c r="E160" s="41"/>
      <c r="F160" s="41"/>
    </row>
    <row r="161" spans="1:7" ht="25.5">
      <c r="A161" s="36" t="s">
        <v>102</v>
      </c>
      <c r="B161" s="38" t="s">
        <v>103</v>
      </c>
      <c r="C161" s="36" t="s">
        <v>27</v>
      </c>
      <c r="D161" s="83"/>
      <c r="E161" s="41"/>
      <c r="F161" s="41"/>
    </row>
    <row r="162" spans="1:7">
      <c r="A162" s="36" t="s">
        <v>104</v>
      </c>
      <c r="B162" s="9" t="s">
        <v>105</v>
      </c>
      <c r="C162" s="36" t="s">
        <v>80</v>
      </c>
      <c r="D162" s="71">
        <f>SUM(D164:D167)</f>
        <v>2964384.4423000002</v>
      </c>
      <c r="E162" s="41"/>
      <c r="F162" s="41"/>
      <c r="G162" s="47"/>
    </row>
    <row r="163" spans="1:7">
      <c r="A163" s="36"/>
      <c r="B163" s="37" t="s">
        <v>202</v>
      </c>
      <c r="C163" s="36"/>
      <c r="D163" s="83"/>
      <c r="E163" s="41"/>
      <c r="F163" s="41"/>
    </row>
    <row r="164" spans="1:7">
      <c r="A164" s="36" t="s">
        <v>106</v>
      </c>
      <c r="B164" s="38" t="s">
        <v>17</v>
      </c>
      <c r="C164" s="36" t="s">
        <v>80</v>
      </c>
      <c r="D164" s="71">
        <v>1589993.5192100001</v>
      </c>
      <c r="E164" s="41"/>
      <c r="F164" s="41"/>
    </row>
    <row r="165" spans="1:7">
      <c r="A165" s="36" t="s">
        <v>107</v>
      </c>
      <c r="B165" s="38" t="s">
        <v>18</v>
      </c>
      <c r="C165" s="36" t="s">
        <v>80</v>
      </c>
      <c r="D165" s="71">
        <v>724825.24430000002</v>
      </c>
      <c r="E165" s="41"/>
      <c r="F165" s="41"/>
    </row>
    <row r="166" spans="1:7" ht="25.5">
      <c r="A166" s="36" t="s">
        <v>108</v>
      </c>
      <c r="B166" s="38" t="s">
        <v>19</v>
      </c>
      <c r="C166" s="36" t="s">
        <v>80</v>
      </c>
      <c r="D166" s="71">
        <v>649565.67879000003</v>
      </c>
      <c r="E166" s="41"/>
      <c r="F166" s="41"/>
    </row>
    <row r="167" spans="1:7">
      <c r="A167" s="36" t="s">
        <v>151</v>
      </c>
      <c r="B167" s="38" t="s">
        <v>152</v>
      </c>
      <c r="C167" s="36" t="s">
        <v>80</v>
      </c>
      <c r="D167" s="71">
        <v>0</v>
      </c>
      <c r="E167" s="41"/>
      <c r="F167" s="41"/>
    </row>
    <row r="168" spans="1:7">
      <c r="A168" s="36" t="s">
        <v>109</v>
      </c>
      <c r="B168" s="9" t="s">
        <v>110</v>
      </c>
      <c r="C168" s="36" t="s">
        <v>80</v>
      </c>
      <c r="D168" s="41"/>
      <c r="E168" s="41"/>
      <c r="F168" s="41"/>
    </row>
    <row r="169" spans="1:7">
      <c r="A169" s="36"/>
      <c r="B169" s="37" t="s">
        <v>202</v>
      </c>
      <c r="C169" s="36"/>
      <c r="D169" s="41"/>
      <c r="E169" s="41"/>
      <c r="F169" s="41"/>
    </row>
    <row r="170" spans="1:7">
      <c r="A170" s="36" t="s">
        <v>111</v>
      </c>
      <c r="B170" s="38" t="s">
        <v>20</v>
      </c>
      <c r="C170" s="36" t="s">
        <v>80</v>
      </c>
      <c r="D170" s="41"/>
      <c r="E170" s="41"/>
      <c r="F170" s="41"/>
    </row>
    <row r="171" spans="1:7">
      <c r="A171" s="36" t="s">
        <v>112</v>
      </c>
      <c r="B171" s="38" t="s">
        <v>34</v>
      </c>
      <c r="C171" s="36" t="s">
        <v>80</v>
      </c>
      <c r="D171" s="41"/>
      <c r="E171" s="41"/>
      <c r="F171" s="41"/>
    </row>
    <row r="172" spans="1:7">
      <c r="A172" s="36" t="s">
        <v>113</v>
      </c>
      <c r="B172" s="9" t="s">
        <v>114</v>
      </c>
      <c r="C172" s="36" t="s">
        <v>80</v>
      </c>
      <c r="D172" s="41"/>
      <c r="E172" s="41"/>
      <c r="F172" s="41"/>
    </row>
    <row r="173" spans="1:7">
      <c r="A173" s="36"/>
      <c r="B173" s="37" t="s">
        <v>202</v>
      </c>
      <c r="C173" s="36"/>
      <c r="D173" s="41"/>
      <c r="E173" s="41"/>
      <c r="F173" s="41"/>
    </row>
    <row r="174" spans="1:7">
      <c r="A174" s="36" t="s">
        <v>115</v>
      </c>
      <c r="B174" s="38" t="s">
        <v>17</v>
      </c>
      <c r="C174" s="36" t="s">
        <v>80</v>
      </c>
      <c r="D174" s="41"/>
      <c r="E174" s="41"/>
      <c r="F174" s="41"/>
    </row>
    <row r="175" spans="1:7">
      <c r="A175" s="36" t="s">
        <v>116</v>
      </c>
      <c r="B175" s="38" t="s">
        <v>18</v>
      </c>
      <c r="C175" s="36" t="s">
        <v>80</v>
      </c>
      <c r="D175" s="41"/>
      <c r="E175" s="41"/>
      <c r="F175" s="41"/>
    </row>
    <row r="176" spans="1:7"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1"/>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74.25" customHeight="1">
      <c r="A184" s="36" t="s">
        <v>126</v>
      </c>
      <c r="B184" s="9" t="s">
        <v>12</v>
      </c>
      <c r="C184" s="36" t="s">
        <v>27</v>
      </c>
      <c r="D184" s="112" t="str">
        <f>'ЧТЭЦ-1 ДМ_П4'!D184:F184</f>
        <v>"Инвестиционная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Титульный!$C$15</f>
        <v>Челябинская ТЭЦ-4 (БЛ 2) ДПМ</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56"/>
    </row>
    <row r="8" spans="1:11" s="3" customFormat="1">
      <c r="A8" s="123"/>
      <c r="B8" s="123"/>
      <c r="C8" s="123"/>
      <c r="D8" s="42">
        <f>Титульный!$B$5-2</f>
        <v>2021</v>
      </c>
      <c r="E8" s="43" t="s">
        <v>56</v>
      </c>
      <c r="F8" s="42">
        <f>Титульный!$B$5-1</f>
        <v>2022</v>
      </c>
      <c r="G8" s="43" t="s">
        <v>56</v>
      </c>
      <c r="H8" s="42">
        <f>Титульный!$B$5</f>
        <v>2023</v>
      </c>
      <c r="I8" s="43" t="s">
        <v>56</v>
      </c>
      <c r="K8" s="56"/>
    </row>
    <row r="9" spans="1:11" s="3" customFormat="1">
      <c r="A9" s="123"/>
      <c r="B9" s="123"/>
      <c r="C9" s="123"/>
      <c r="D9" s="55" t="s">
        <v>230</v>
      </c>
      <c r="E9" s="55" t="s">
        <v>231</v>
      </c>
      <c r="F9" s="55" t="s">
        <v>230</v>
      </c>
      <c r="G9" s="55" t="s">
        <v>231</v>
      </c>
      <c r="H9" s="55" t="s">
        <v>230</v>
      </c>
      <c r="I9" s="55"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4" t="s">
        <v>134</v>
      </c>
      <c r="B28" s="37" t="s">
        <v>135</v>
      </c>
      <c r="C28" s="70" t="s">
        <v>311</v>
      </c>
      <c r="D28" s="29">
        <f>'[6]Утв. тарифы на ЭЭ и ЭМ'!D20</f>
        <v>844.96</v>
      </c>
      <c r="E28" s="29">
        <f>'[6]Утв. тарифы на ЭЭ и ЭМ'!E20</f>
        <v>872.8</v>
      </c>
      <c r="F28" s="29">
        <f>'[7]Утв. тарифы на ЭЭ и ЭМ'!D12</f>
        <v>872.8</v>
      </c>
      <c r="G28" s="29">
        <f>'[7]Утв. тарифы на ЭЭ и ЭМ'!E12</f>
        <v>919.16</v>
      </c>
      <c r="H28" s="119">
        <f>'[22]0.1'!$L$20</f>
        <v>956.814890328616</v>
      </c>
      <c r="I28" s="120"/>
      <c r="K28" s="85" t="b">
        <f>ROUND([8]Свод!$D$90,1)=ROUND(H28,1)</f>
        <v>1</v>
      </c>
    </row>
    <row r="29" spans="1:11" ht="12.75" customHeight="1">
      <c r="A29" s="54"/>
      <c r="B29" s="45" t="s">
        <v>147</v>
      </c>
      <c r="C29" s="70" t="s">
        <v>311</v>
      </c>
      <c r="D29" s="29">
        <f>('[4]ЧТЭЦ-4 Б2'!$F$636+'[4]ЧТЭЦ-4 Б2'!$G$636+'[4]ЧТЭЦ-4 Б2'!$H$636+'[4]ЧТЭЦ-4 Б2'!$J$636+'[4]ЧТЭЦ-4 Б2'!$K$636+'[4]ЧТЭЦ-4 Б2'!$L$636)/('[4]ЧТЭЦ-4 Б2'!$F$22+'[4]ЧТЭЦ-4 Б2'!$G$22+'[4]ЧТЭЦ-4 Б2'!$H$22+'[4]ЧТЭЦ-4 Б2'!$J$22+'[4]ЧТЭЦ-4 Б2'!$K$22+'[4]ЧТЭЦ-4 Б2'!$L$22)</f>
        <v>779.98132715383304</v>
      </c>
      <c r="E29" s="29">
        <f>('[4]ЧТЭЦ-4 Б2'!$N$636+'[4]ЧТЭЦ-4 Б2'!$O$636+'[4]ЧТЭЦ-4 Б2'!$P$636+'[4]ЧТЭЦ-4 Б2'!$R$636+'[4]ЧТЭЦ-4 Б2'!$S$636+'[4]ЧТЭЦ-4 Б2'!$T$636)/('[4]ЧТЭЦ-4 Б2'!$N$22+'[4]ЧТЭЦ-4 Б2'!$O$22+'[4]ЧТЭЦ-4 Б2'!$P$22+'[4]ЧТЭЦ-4 Б2'!$R$22+'[4]ЧТЭЦ-4 Б2'!$S$22+'[4]ЧТЭЦ-4 Б2'!$T$22)</f>
        <v>796.36214305322005</v>
      </c>
      <c r="F29" s="29">
        <f>'[22]2.2'!$G$170</f>
        <v>871.54978215099743</v>
      </c>
      <c r="G29" s="29">
        <f>'[22]2.1'!$G$170</f>
        <v>917.76701489606205</v>
      </c>
      <c r="H29" s="119">
        <f>'[22]2'!$G$170</f>
        <v>955.23798532861611</v>
      </c>
      <c r="I29" s="120"/>
    </row>
    <row r="30" spans="1:11" ht="25.5">
      <c r="A30" s="54" t="s">
        <v>136</v>
      </c>
      <c r="B30" s="37" t="s">
        <v>137</v>
      </c>
      <c r="C30" s="70" t="s">
        <v>312</v>
      </c>
      <c r="D30" s="44"/>
      <c r="E30" s="44"/>
      <c r="F30" s="44"/>
      <c r="G30" s="44"/>
      <c r="H30" s="44"/>
      <c r="I30" s="44"/>
    </row>
    <row r="31" spans="1:11" ht="27.75" customHeight="1">
      <c r="A31" s="54" t="s">
        <v>138</v>
      </c>
      <c r="B31" s="37" t="s">
        <v>150</v>
      </c>
      <c r="C31" s="36" t="s">
        <v>309</v>
      </c>
      <c r="D31" s="44"/>
      <c r="E31" s="44"/>
      <c r="F31" s="44"/>
      <c r="G31" s="44"/>
      <c r="H31" s="44"/>
      <c r="I31" s="44"/>
    </row>
    <row r="32" spans="1:11" ht="26.25" customHeight="1">
      <c r="A32" s="54" t="s">
        <v>139</v>
      </c>
      <c r="B32" s="46" t="s">
        <v>37</v>
      </c>
      <c r="C32" s="36" t="s">
        <v>309</v>
      </c>
      <c r="D32" s="29">
        <f>'ЧТЭЦ-1 ДМ_П5'!D32</f>
        <v>797.09</v>
      </c>
      <c r="E32" s="29">
        <f>'ЧТЭЦ-1 ДМ_П5'!E32</f>
        <v>837.71</v>
      </c>
      <c r="F32" s="29">
        <f>'ЧТЭЦ-1 ДМ_П5'!F32</f>
        <v>837.71</v>
      </c>
      <c r="G32" s="29">
        <f>'ЧТЭЦ-1 ДМ_П5'!G32</f>
        <v>946.4</v>
      </c>
      <c r="H32" s="119">
        <f>'ЧТЭЦ-1 ДМ_П5'!H32</f>
        <v>1086.643008185627</v>
      </c>
      <c r="I32" s="120">
        <f>'ЧТЭЦ-1 ДМ_П5'!I32</f>
        <v>0</v>
      </c>
    </row>
    <row r="33" spans="1:9" ht="12.75" customHeight="1">
      <c r="A33" s="54" t="s">
        <v>140</v>
      </c>
      <c r="B33" s="46" t="s">
        <v>38</v>
      </c>
      <c r="C33" s="36" t="s">
        <v>309</v>
      </c>
      <c r="D33" s="44"/>
      <c r="E33" s="44"/>
      <c r="F33" s="44"/>
      <c r="G33" s="44"/>
      <c r="H33" s="44"/>
      <c r="I33" s="44"/>
    </row>
    <row r="34" spans="1:9" ht="12.75" customHeight="1">
      <c r="A34" s="54"/>
      <c r="B34" s="38" t="s">
        <v>39</v>
      </c>
      <c r="C34" s="36" t="s">
        <v>309</v>
      </c>
      <c r="D34" s="44"/>
      <c r="E34" s="44"/>
      <c r="F34" s="44"/>
      <c r="G34" s="44"/>
      <c r="H34" s="44"/>
      <c r="I34" s="44"/>
    </row>
    <row r="35" spans="1:9" ht="12.75" customHeight="1">
      <c r="A35" s="54"/>
      <c r="B35" s="38" t="s">
        <v>40</v>
      </c>
      <c r="C35" s="36" t="s">
        <v>309</v>
      </c>
      <c r="D35" s="44"/>
      <c r="E35" s="44"/>
      <c r="F35" s="44"/>
      <c r="G35" s="44"/>
      <c r="H35" s="44"/>
      <c r="I35" s="44"/>
    </row>
    <row r="36" spans="1:9" ht="12.75" customHeight="1">
      <c r="A36" s="54"/>
      <c r="B36" s="38" t="s">
        <v>41</v>
      </c>
      <c r="C36" s="36" t="s">
        <v>309</v>
      </c>
      <c r="D36" s="44"/>
      <c r="E36" s="44"/>
      <c r="F36" s="44"/>
      <c r="G36" s="44"/>
      <c r="H36" s="44"/>
      <c r="I36" s="44"/>
    </row>
    <row r="37" spans="1:9" ht="12.75" customHeight="1">
      <c r="A37" s="54"/>
      <c r="B37" s="38" t="s">
        <v>42</v>
      </c>
      <c r="C37" s="36" t="s">
        <v>309</v>
      </c>
      <c r="D37" s="44"/>
      <c r="E37" s="44"/>
      <c r="F37" s="44"/>
      <c r="G37" s="44"/>
      <c r="H37" s="44"/>
      <c r="I37" s="44"/>
    </row>
    <row r="38" spans="1:9" ht="12.75" customHeight="1">
      <c r="A38" s="54" t="s">
        <v>141</v>
      </c>
      <c r="B38" s="46" t="s">
        <v>43</v>
      </c>
      <c r="C38" s="36" t="s">
        <v>309</v>
      </c>
      <c r="D38" s="44"/>
      <c r="E38" s="44"/>
      <c r="F38" s="44"/>
      <c r="G38" s="44"/>
      <c r="H38" s="44"/>
      <c r="I38" s="44"/>
    </row>
    <row r="39" spans="1:9" ht="12.75" customHeight="1">
      <c r="A39" s="54" t="s">
        <v>142</v>
      </c>
      <c r="B39" s="37" t="s">
        <v>44</v>
      </c>
      <c r="C39" s="36" t="s">
        <v>27</v>
      </c>
      <c r="D39" s="44"/>
      <c r="E39" s="44"/>
      <c r="F39" s="44"/>
      <c r="G39" s="44"/>
      <c r="H39" s="44"/>
      <c r="I39" s="44"/>
    </row>
    <row r="40" spans="1:9" ht="25.5" customHeight="1">
      <c r="A40" s="54" t="s">
        <v>143</v>
      </c>
      <c r="B40" s="38" t="s">
        <v>45</v>
      </c>
      <c r="C40" s="54" t="s">
        <v>310</v>
      </c>
      <c r="D40" s="44"/>
      <c r="E40" s="44"/>
      <c r="F40" s="44"/>
      <c r="G40" s="44"/>
      <c r="H40" s="44"/>
      <c r="I40" s="44"/>
    </row>
    <row r="41" spans="1:9" ht="12.75" customHeight="1">
      <c r="A41" s="54" t="s">
        <v>144</v>
      </c>
      <c r="B41" s="46" t="s">
        <v>46</v>
      </c>
      <c r="C41" s="36" t="s">
        <v>309</v>
      </c>
      <c r="D41" s="44"/>
      <c r="E41" s="44"/>
      <c r="F41" s="44"/>
      <c r="G41" s="44"/>
      <c r="H41" s="44"/>
      <c r="I41" s="44"/>
    </row>
    <row r="42" spans="1:9" ht="25.5">
      <c r="A42" s="54" t="s">
        <v>145</v>
      </c>
      <c r="B42" s="37" t="s">
        <v>47</v>
      </c>
      <c r="C42" s="70" t="s">
        <v>313</v>
      </c>
      <c r="D42" s="44"/>
      <c r="E42" s="44"/>
      <c r="F42" s="44"/>
      <c r="G42" s="44"/>
      <c r="H42" s="44"/>
      <c r="I42" s="44"/>
    </row>
    <row r="43" spans="1:9" ht="25.5">
      <c r="A43" s="54"/>
      <c r="B43" s="38" t="s">
        <v>48</v>
      </c>
      <c r="C43" s="70" t="s">
        <v>313</v>
      </c>
      <c r="D43" s="29">
        <f>'ЧТЭЦ-1 ДМ_П5'!D43</f>
        <v>89.45</v>
      </c>
      <c r="E43" s="29">
        <f>'ЧТЭЦ-1 ДМ_П5'!E43</f>
        <v>89.45</v>
      </c>
      <c r="F43" s="29">
        <f>'ЧТЭЦ-1 ДМ_П5'!F43</f>
        <v>53.4</v>
      </c>
      <c r="G43" s="29">
        <f>'ЧТЭЦ-1 ДМ_П5'!G43</f>
        <v>53.4</v>
      </c>
      <c r="H43" s="119">
        <f>'ЧТЭЦ-1 ДМ_П5'!H43</f>
        <v>87.473080474525688</v>
      </c>
      <c r="I43" s="121"/>
    </row>
    <row r="44" spans="1:9" ht="25.5">
      <c r="A44" s="54"/>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154</v>
      </c>
      <c r="B49" s="116"/>
      <c r="C49" s="116"/>
      <c r="D49" s="116"/>
      <c r="E49" s="116"/>
      <c r="F49" s="116"/>
      <c r="G49" s="116"/>
      <c r="H49" s="116"/>
      <c r="I49" s="116"/>
    </row>
  </sheetData>
  <mergeCells count="17">
    <mergeCell ref="C7:C9"/>
    <mergeCell ref="D7:E7"/>
    <mergeCell ref="F7:G7"/>
    <mergeCell ref="H7:I7"/>
    <mergeCell ref="H2:I2"/>
    <mergeCell ref="A4:I4"/>
    <mergeCell ref="A5:I5"/>
    <mergeCell ref="A7:A9"/>
    <mergeCell ref="B7:B9"/>
    <mergeCell ref="A49:I49"/>
    <mergeCell ref="H28:I28"/>
    <mergeCell ref="H29:I29"/>
    <mergeCell ref="A46:I46"/>
    <mergeCell ref="A47:I47"/>
    <mergeCell ref="A48:I48"/>
    <mergeCell ref="H32:I32"/>
    <mergeCell ref="H43:I43"/>
  </mergeCells>
  <conditionalFormatting sqref="K28">
    <cfRule type="containsText" dxfId="25" priority="1" operator="containsText" text="ложь">
      <formula>NOT(ISERROR(SEARCH("ложь",K28)))</formula>
    </cfRule>
    <cfRule type="containsText" dxfId="24"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4" spans="1:6">
      <c r="A4" s="117" t="s">
        <v>287</v>
      </c>
      <c r="B4" s="117"/>
      <c r="C4" s="117"/>
      <c r="D4" s="117"/>
      <c r="E4" s="117"/>
      <c r="F4" s="117"/>
    </row>
    <row r="5" spans="1:6">
      <c r="A5" s="117" t="str">
        <f>Титульный!$C$16</f>
        <v>Челябинская ТЭЦ-4 (БЛ 3) НВ</v>
      </c>
      <c r="B5" s="117"/>
      <c r="C5" s="117"/>
      <c r="D5" s="117"/>
      <c r="E5" s="117"/>
      <c r="F5" s="117"/>
    </row>
    <row r="6" spans="1:6">
      <c r="A6" s="53"/>
      <c r="B6" s="53"/>
      <c r="C6" s="53"/>
      <c r="D6" s="53"/>
      <c r="E6" s="53"/>
      <c r="F6" s="53"/>
    </row>
    <row r="7" spans="1:6" s="8" customFormat="1" ht="38.25">
      <c r="A7" s="118" t="s">
        <v>0</v>
      </c>
      <c r="B7" s="118" t="s">
        <v>8</v>
      </c>
      <c r="C7" s="118" t="s">
        <v>9</v>
      </c>
      <c r="D7" s="54" t="s">
        <v>129</v>
      </c>
      <c r="E7" s="54" t="s">
        <v>130</v>
      </c>
      <c r="F7" s="54" t="s">
        <v>131</v>
      </c>
    </row>
    <row r="8" spans="1:6" s="8" customFormat="1">
      <c r="A8" s="118"/>
      <c r="B8" s="118"/>
      <c r="C8" s="118"/>
      <c r="D8" s="54">
        <f>Титульный!$B$5-2</f>
        <v>2021</v>
      </c>
      <c r="E8" s="54">
        <f>Титульный!$B$5-1</f>
        <v>2022</v>
      </c>
      <c r="F8" s="54">
        <f>Титульный!$B$5</f>
        <v>2023</v>
      </c>
    </row>
    <row r="9" spans="1:6" s="8" customFormat="1">
      <c r="A9" s="118"/>
      <c r="B9" s="118"/>
      <c r="C9" s="118"/>
      <c r="D9" s="54" t="s">
        <v>56</v>
      </c>
      <c r="E9" s="54" t="s">
        <v>56</v>
      </c>
      <c r="F9" s="54"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[23]Год!$H$11</f>
        <v>263</v>
      </c>
      <c r="E139" s="29">
        <f>'[24]0.1'!$I$11</f>
        <v>263</v>
      </c>
      <c r="F139" s="29">
        <f>'[24]0.1'!$L$11</f>
        <v>263</v>
      </c>
    </row>
    <row r="140" spans="1:6" ht="38.25">
      <c r="A140" s="36" t="s">
        <v>69</v>
      </c>
      <c r="B140" s="37" t="s">
        <v>29</v>
      </c>
      <c r="C140" s="36" t="s">
        <v>30</v>
      </c>
      <c r="D140" s="29">
        <f>[23]Год!$H$12-[23]Год!$H$14</f>
        <v>255.4828218339307</v>
      </c>
      <c r="E140" s="29">
        <f>'[24]0.1'!$I$12</f>
        <v>254.855625</v>
      </c>
      <c r="F140" s="29">
        <f>'[24]0.1'!$L$12</f>
        <v>255.44928874070163</v>
      </c>
    </row>
    <row r="141" spans="1:6">
      <c r="A141" s="36" t="s">
        <v>70</v>
      </c>
      <c r="B141" s="37" t="s">
        <v>71</v>
      </c>
      <c r="C141" s="36" t="s">
        <v>132</v>
      </c>
      <c r="D141" s="29">
        <f>'[4]ЧТЭЦ-4 Б3'!$E$7</f>
        <v>1524.2349999999997</v>
      </c>
      <c r="E141" s="29">
        <f>'[24]0.1'!$I$13</f>
        <v>1638.1579999999999</v>
      </c>
      <c r="F141" s="29">
        <f>'[24]0.1'!$L$13</f>
        <v>1560.1236666666668</v>
      </c>
    </row>
    <row r="142" spans="1:6">
      <c r="A142" s="36" t="s">
        <v>72</v>
      </c>
      <c r="B142" s="37" t="s">
        <v>73</v>
      </c>
      <c r="C142" s="36" t="s">
        <v>132</v>
      </c>
      <c r="D142" s="29">
        <f>'[4]ЧТЭЦ-4 Б3'!$E$22</f>
        <v>1458.4769999999999</v>
      </c>
      <c r="E142" s="29">
        <f>'[24]0.1'!$I$15</f>
        <v>1566.8544999999999</v>
      </c>
      <c r="F142" s="29">
        <f>'[24]0.1'!$L$15</f>
        <v>1494.0472683333337</v>
      </c>
    </row>
    <row r="143" spans="1:6">
      <c r="A143" s="36" t="s">
        <v>74</v>
      </c>
      <c r="B143" s="37" t="s">
        <v>75</v>
      </c>
      <c r="C143" s="36" t="s">
        <v>76</v>
      </c>
      <c r="D143" s="29">
        <f>'[4]ЧТЭЦ-4 Б3'!$E$23</f>
        <v>148.55299999999997</v>
      </c>
      <c r="E143" s="29">
        <f>'[24]0.1'!$I$16</f>
        <v>290.90870000000001</v>
      </c>
      <c r="F143" s="29">
        <f>'[24]0.1'!$L$16</f>
        <v>212.58204475547083</v>
      </c>
    </row>
    <row r="144" spans="1:6">
      <c r="A144" s="36" t="s">
        <v>77</v>
      </c>
      <c r="B144" s="37" t="s">
        <v>78</v>
      </c>
      <c r="C144" s="36" t="s">
        <v>76</v>
      </c>
      <c r="D144" s="29">
        <f>'[4]ЧТЭЦ-4 Б3'!$E$29</f>
        <v>148.19900000000001</v>
      </c>
      <c r="E144" s="29">
        <f>'[24]0.1'!$I$17</f>
        <v>290.34480000000002</v>
      </c>
      <c r="F144" s="29">
        <f>'[24]0.1'!$L$17</f>
        <v>212.11337808880415</v>
      </c>
    </row>
    <row r="145" spans="1:8">
      <c r="A145" s="36" t="s">
        <v>79</v>
      </c>
      <c r="B145" s="37" t="s">
        <v>10</v>
      </c>
      <c r="C145" s="36" t="s">
        <v>80</v>
      </c>
      <c r="D145" s="40"/>
      <c r="E145" s="29">
        <f>'[24]0.1'!$I$43</f>
        <v>1815011.5108970003</v>
      </c>
      <c r="F145" s="29">
        <f>'[24]0.1'!$L$43</f>
        <v>1823541.7190737522</v>
      </c>
    </row>
    <row r="146" spans="1:8">
      <c r="A146" s="36"/>
      <c r="B146" s="37" t="s">
        <v>202</v>
      </c>
      <c r="C146" s="36"/>
      <c r="D146" s="40"/>
      <c r="E146" s="41"/>
      <c r="F146" s="41"/>
    </row>
    <row r="147" spans="1:8">
      <c r="A147" s="36" t="s">
        <v>81</v>
      </c>
      <c r="B147" s="38" t="s">
        <v>13</v>
      </c>
      <c r="C147" s="36" t="s">
        <v>80</v>
      </c>
      <c r="D147" s="40"/>
      <c r="E147" s="29">
        <f>'[24]0.1'!$G$43</f>
        <v>1414409.9602560734</v>
      </c>
      <c r="F147" s="29">
        <f>'[24]0.1'!$J$43</f>
        <v>1403437.1748387346</v>
      </c>
    </row>
    <row r="148" spans="1:8">
      <c r="A148" s="36" t="s">
        <v>82</v>
      </c>
      <c r="B148" s="38" t="s">
        <v>14</v>
      </c>
      <c r="C148" s="36" t="s">
        <v>80</v>
      </c>
      <c r="D148" s="40"/>
      <c r="E148" s="29">
        <f>'[24]0.1'!$H$43</f>
        <v>400601.55064092699</v>
      </c>
      <c r="F148" s="29">
        <f>'[24]0.1'!$K$43</f>
        <v>420104.54423501756</v>
      </c>
    </row>
    <row r="149" spans="1:8" ht="25.5">
      <c r="A149" s="36" t="s">
        <v>83</v>
      </c>
      <c r="B149" s="38" t="s">
        <v>15</v>
      </c>
      <c r="C149" s="36" t="s">
        <v>80</v>
      </c>
      <c r="D149" s="41"/>
      <c r="E149" s="41"/>
      <c r="F149" s="41"/>
    </row>
    <row r="150" spans="1:8">
      <c r="A150" s="36" t="s">
        <v>84</v>
      </c>
      <c r="B150" s="37" t="s">
        <v>85</v>
      </c>
      <c r="C150" s="36" t="s">
        <v>80</v>
      </c>
      <c r="D150" s="29">
        <f>'[4]ЧТЭЦ-4 Б3'!$E$620</f>
        <v>1417075.9320400001</v>
      </c>
      <c r="E150" s="29">
        <f>'[24]0.1'!$I$31</f>
        <v>1605806.2370184471</v>
      </c>
      <c r="F150" s="29">
        <f>'[24]0.1'!$L$31</f>
        <v>1548197.4073187876</v>
      </c>
      <c r="G150" s="47"/>
      <c r="H150" s="47"/>
    </row>
    <row r="151" spans="1:8">
      <c r="A151" s="36"/>
      <c r="B151" s="37" t="s">
        <v>202</v>
      </c>
      <c r="C151" s="36"/>
      <c r="D151" s="40"/>
      <c r="E151" s="41"/>
      <c r="F151" s="41"/>
    </row>
    <row r="152" spans="1:8">
      <c r="A152" s="36" t="s">
        <v>86</v>
      </c>
      <c r="B152" s="38" t="s">
        <v>87</v>
      </c>
      <c r="C152" s="36" t="s">
        <v>80</v>
      </c>
      <c r="D152" s="29">
        <f>'[4]ЧТЭЦ-4 Б3'!$E$636</f>
        <v>1329824.63072</v>
      </c>
      <c r="E152" s="29">
        <f>'[24]0.1'!$I$32</f>
        <v>1412227.6578433095</v>
      </c>
      <c r="F152" s="29">
        <f>'[24]0.1'!$L$32</f>
        <v>1401081.2042310631</v>
      </c>
      <c r="G152" s="47"/>
      <c r="H152" s="47"/>
    </row>
    <row r="153" spans="1:8" ht="25.5">
      <c r="A153" s="36"/>
      <c r="B153" s="38" t="s">
        <v>88</v>
      </c>
      <c r="C153" s="36" t="s">
        <v>31</v>
      </c>
      <c r="D153" s="29">
        <f>'[4]ЧТЭЦ-4 Б3'!$E$32</f>
        <v>240.45431802942792</v>
      </c>
      <c r="E153" s="29">
        <f>'[24]4'!$L$24</f>
        <v>220.1</v>
      </c>
      <c r="F153" s="29">
        <f>'[24]4'!$M$24</f>
        <v>220.10000000000005</v>
      </c>
      <c r="G153" s="47"/>
      <c r="H153" s="47"/>
    </row>
    <row r="154" spans="1:8">
      <c r="A154" s="36" t="s">
        <v>89</v>
      </c>
      <c r="B154" s="38" t="s">
        <v>90</v>
      </c>
      <c r="C154" s="36" t="s">
        <v>80</v>
      </c>
      <c r="D154" s="29">
        <f>'[4]ЧТЭЦ-4 Б3'!$E$652</f>
        <v>87251.301320000028</v>
      </c>
      <c r="E154" s="29">
        <f>'[24]0.1'!$I$33</f>
        <v>193578.57917513768</v>
      </c>
      <c r="F154" s="29">
        <f>'[24]0.1'!$L$33</f>
        <v>147116.20308772451</v>
      </c>
    </row>
    <row r="155" spans="1:8">
      <c r="A155" s="36"/>
      <c r="B155" s="38" t="s">
        <v>91</v>
      </c>
      <c r="C155" s="36" t="s">
        <v>92</v>
      </c>
      <c r="D155" s="29">
        <f>'[4]ЧТЭЦ-4 Б3'!$E$36</f>
        <v>156.50979784992566</v>
      </c>
      <c r="E155" s="29">
        <f>'[24]4'!$L$28</f>
        <v>163</v>
      </c>
      <c r="F155" s="29">
        <f>'[24]4'!$M$28</f>
        <v>163</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4" t="s">
        <v>101</v>
      </c>
      <c r="D160" s="41"/>
      <c r="E160" s="41"/>
      <c r="F160" s="41"/>
    </row>
    <row r="161" spans="1:7" ht="25.5">
      <c r="A161" s="36" t="s">
        <v>102</v>
      </c>
      <c r="B161" s="38" t="s">
        <v>103</v>
      </c>
      <c r="C161" s="36" t="s">
        <v>27</v>
      </c>
      <c r="D161" s="41"/>
      <c r="E161" s="41"/>
      <c r="F161" s="41"/>
    </row>
    <row r="162" spans="1:7">
      <c r="A162" s="36" t="s">
        <v>104</v>
      </c>
      <c r="B162" s="9" t="s">
        <v>105</v>
      </c>
      <c r="C162" s="36" t="s">
        <v>80</v>
      </c>
      <c r="D162" s="71">
        <f>SUM(D164:D167)</f>
        <v>2642103.5356700001</v>
      </c>
      <c r="E162" s="41"/>
      <c r="F162" s="41"/>
      <c r="G162" s="47"/>
    </row>
    <row r="163" spans="1:7">
      <c r="A163" s="36"/>
      <c r="B163" s="37" t="s">
        <v>202</v>
      </c>
      <c r="C163" s="36"/>
      <c r="D163" s="83"/>
      <c r="E163" s="41"/>
      <c r="F163" s="41"/>
    </row>
    <row r="164" spans="1:7">
      <c r="A164" s="36" t="s">
        <v>106</v>
      </c>
      <c r="B164" s="38" t="s">
        <v>17</v>
      </c>
      <c r="C164" s="36" t="s">
        <v>80</v>
      </c>
      <c r="D164" s="71">
        <v>1602745.91656</v>
      </c>
      <c r="E164" s="41"/>
      <c r="F164" s="41"/>
    </row>
    <row r="165" spans="1:7">
      <c r="A165" s="36" t="s">
        <v>107</v>
      </c>
      <c r="B165" s="38" t="s">
        <v>18</v>
      </c>
      <c r="C165" s="36" t="s">
        <v>80</v>
      </c>
      <c r="D165" s="71">
        <v>902934.34880000004</v>
      </c>
      <c r="E165" s="41"/>
      <c r="F165" s="41"/>
    </row>
    <row r="166" spans="1:7" ht="25.5">
      <c r="A166" s="36" t="s">
        <v>108</v>
      </c>
      <c r="B166" s="38" t="s">
        <v>19</v>
      </c>
      <c r="C166" s="36" t="s">
        <v>80</v>
      </c>
      <c r="D166" s="71">
        <v>136423.27030999999</v>
      </c>
      <c r="E166" s="41"/>
      <c r="F166" s="41"/>
    </row>
    <row r="167" spans="1:7">
      <c r="A167" s="36" t="s">
        <v>151</v>
      </c>
      <c r="B167" s="38" t="s">
        <v>152</v>
      </c>
      <c r="C167" s="36" t="s">
        <v>80</v>
      </c>
      <c r="D167" s="71">
        <v>0</v>
      </c>
      <c r="E167" s="41"/>
      <c r="F167" s="41"/>
    </row>
    <row r="168" spans="1:7">
      <c r="A168" s="36" t="s">
        <v>109</v>
      </c>
      <c r="B168" s="9" t="s">
        <v>110</v>
      </c>
      <c r="C168" s="36" t="s">
        <v>80</v>
      </c>
      <c r="D168" s="41"/>
      <c r="E168" s="41"/>
      <c r="F168" s="41"/>
    </row>
    <row r="169" spans="1:7">
      <c r="A169" s="36"/>
      <c r="B169" s="37" t="s">
        <v>202</v>
      </c>
      <c r="C169" s="36"/>
      <c r="D169" s="41"/>
      <c r="E169" s="41"/>
      <c r="F169" s="41"/>
    </row>
    <row r="170" spans="1:7">
      <c r="A170" s="36" t="s">
        <v>111</v>
      </c>
      <c r="B170" s="38" t="s">
        <v>20</v>
      </c>
      <c r="C170" s="36" t="s">
        <v>80</v>
      </c>
      <c r="D170" s="41"/>
      <c r="E170" s="41"/>
      <c r="F170" s="41"/>
    </row>
    <row r="171" spans="1:7">
      <c r="A171" s="36" t="s">
        <v>112</v>
      </c>
      <c r="B171" s="38" t="s">
        <v>34</v>
      </c>
      <c r="C171" s="36" t="s">
        <v>80</v>
      </c>
      <c r="D171" s="41"/>
      <c r="E171" s="41"/>
      <c r="F171" s="41"/>
    </row>
    <row r="172" spans="1:7">
      <c r="A172" s="36" t="s">
        <v>113</v>
      </c>
      <c r="B172" s="9" t="s">
        <v>114</v>
      </c>
      <c r="C172" s="36" t="s">
        <v>80</v>
      </c>
      <c r="D172" s="41"/>
      <c r="E172" s="41"/>
      <c r="F172" s="41"/>
    </row>
    <row r="173" spans="1:7">
      <c r="A173" s="36"/>
      <c r="B173" s="37" t="s">
        <v>202</v>
      </c>
      <c r="C173" s="36"/>
      <c r="D173" s="41"/>
      <c r="E173" s="41"/>
      <c r="F173" s="41"/>
    </row>
    <row r="174" spans="1:7">
      <c r="A174" s="36" t="s">
        <v>115</v>
      </c>
      <c r="B174" s="38" t="s">
        <v>17</v>
      </c>
      <c r="C174" s="36" t="s">
        <v>80</v>
      </c>
      <c r="D174" s="41"/>
      <c r="E174" s="41"/>
      <c r="F174" s="41"/>
    </row>
    <row r="175" spans="1:7">
      <c r="A175" s="36" t="s">
        <v>116</v>
      </c>
      <c r="B175" s="38" t="s">
        <v>18</v>
      </c>
      <c r="C175" s="36" t="s">
        <v>80</v>
      </c>
      <c r="D175" s="41"/>
      <c r="E175" s="41"/>
      <c r="F175" s="41"/>
    </row>
    <row r="176" spans="1:7"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1"/>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74.25" customHeight="1">
      <c r="A184" s="36" t="s">
        <v>126</v>
      </c>
      <c r="B184" s="9" t="s">
        <v>12</v>
      </c>
      <c r="C184" s="36" t="s">
        <v>27</v>
      </c>
      <c r="D184" s="112" t="str">
        <f>'ЧТЭЦ-1 ДМ_П4'!D184:F184</f>
        <v>"Инвестиционная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12.7109375" style="12" bestFit="1" customWidth="1"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Титульный!$C$16</f>
        <v>Челябинская ТЭЦ-4 (БЛ 3) 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56"/>
    </row>
    <row r="8" spans="1:11" s="3" customFormat="1">
      <c r="A8" s="123"/>
      <c r="B8" s="123"/>
      <c r="C8" s="123"/>
      <c r="D8" s="42">
        <f>Титульный!$B$5-2</f>
        <v>2021</v>
      </c>
      <c r="E8" s="43" t="s">
        <v>56</v>
      </c>
      <c r="F8" s="42">
        <f>Титульный!$B$5-1</f>
        <v>2022</v>
      </c>
      <c r="G8" s="43" t="s">
        <v>56</v>
      </c>
      <c r="H8" s="42">
        <f>Титульный!$B$5</f>
        <v>2023</v>
      </c>
      <c r="I8" s="43" t="s">
        <v>56</v>
      </c>
      <c r="K8" s="56"/>
    </row>
    <row r="9" spans="1:11" s="3" customFormat="1">
      <c r="A9" s="123"/>
      <c r="B9" s="123"/>
      <c r="C9" s="123"/>
      <c r="D9" s="55" t="s">
        <v>230</v>
      </c>
      <c r="E9" s="55" t="s">
        <v>231</v>
      </c>
      <c r="F9" s="55" t="s">
        <v>230</v>
      </c>
      <c r="G9" s="55" t="s">
        <v>231</v>
      </c>
      <c r="H9" s="55" t="s">
        <v>230</v>
      </c>
      <c r="I9" s="55"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2" s="3" customFormat="1" ht="25.5" hidden="1" outlineLevel="1">
      <c r="A17" s="70"/>
      <c r="B17" s="37" t="s">
        <v>302</v>
      </c>
      <c r="C17" s="36" t="s">
        <v>298</v>
      </c>
      <c r="D17" s="44"/>
      <c r="E17" s="44"/>
      <c r="F17" s="44"/>
      <c r="G17" s="44"/>
      <c r="H17" s="44"/>
      <c r="I17" s="44"/>
    </row>
    <row r="18" spans="1:12" s="3" customFormat="1" hidden="1" outlineLevel="1">
      <c r="A18" s="70"/>
      <c r="B18" s="37" t="s">
        <v>303</v>
      </c>
      <c r="C18" s="36" t="s">
        <v>298</v>
      </c>
      <c r="D18" s="44"/>
      <c r="E18" s="44"/>
      <c r="F18" s="44"/>
      <c r="G18" s="44"/>
      <c r="H18" s="44"/>
      <c r="I18" s="44"/>
    </row>
    <row r="19" spans="1:12" s="3" customFormat="1" collapsed="1">
      <c r="A19" s="74" t="s">
        <v>315</v>
      </c>
      <c r="B19" s="37"/>
      <c r="C19" s="36" t="s">
        <v>298</v>
      </c>
      <c r="D19" s="44"/>
      <c r="E19" s="44"/>
      <c r="F19" s="44"/>
      <c r="G19" s="44"/>
      <c r="H19" s="44"/>
      <c r="I19" s="44"/>
    </row>
    <row r="20" spans="1:12" s="3" customFormat="1">
      <c r="A20" s="74" t="s">
        <v>314</v>
      </c>
      <c r="B20" s="37"/>
      <c r="C20" s="36"/>
      <c r="D20" s="44"/>
      <c r="E20" s="44"/>
      <c r="F20" s="44"/>
      <c r="G20" s="44"/>
      <c r="H20" s="44"/>
      <c r="I20" s="44"/>
    </row>
    <row r="21" spans="1:12" s="3" customFormat="1" ht="25.5" hidden="1" outlineLevel="1">
      <c r="A21" s="70" t="s">
        <v>182</v>
      </c>
      <c r="B21" s="37" t="s">
        <v>304</v>
      </c>
      <c r="C21" s="36" t="s">
        <v>298</v>
      </c>
      <c r="D21" s="44"/>
      <c r="E21" s="44"/>
      <c r="F21" s="44"/>
      <c r="G21" s="44"/>
      <c r="H21" s="44"/>
      <c r="I21" s="44"/>
    </row>
    <row r="22" spans="1:12" s="3" customFormat="1" ht="51" hidden="1" outlineLevel="1">
      <c r="A22" s="70" t="s">
        <v>184</v>
      </c>
      <c r="B22" s="37" t="s">
        <v>305</v>
      </c>
      <c r="C22" s="36" t="s">
        <v>298</v>
      </c>
      <c r="D22" s="44"/>
      <c r="E22" s="44"/>
      <c r="F22" s="44"/>
      <c r="G22" s="44"/>
      <c r="H22" s="44"/>
      <c r="I22" s="44"/>
    </row>
    <row r="23" spans="1:12" s="3" customFormat="1" ht="25.5" hidden="1" outlineLevel="1">
      <c r="A23" s="70" t="s">
        <v>187</v>
      </c>
      <c r="B23" s="37" t="s">
        <v>306</v>
      </c>
      <c r="C23" s="36" t="s">
        <v>298</v>
      </c>
      <c r="D23" s="44"/>
      <c r="E23" s="44"/>
      <c r="F23" s="44"/>
      <c r="G23" s="44"/>
      <c r="H23" s="44"/>
      <c r="I23" s="44"/>
    </row>
    <row r="24" spans="1:12" s="3" customFormat="1" hidden="1" outlineLevel="1">
      <c r="A24" s="70"/>
      <c r="B24" s="37" t="s">
        <v>259</v>
      </c>
      <c r="C24" s="36" t="s">
        <v>298</v>
      </c>
      <c r="D24" s="44"/>
      <c r="E24" s="44"/>
      <c r="F24" s="44"/>
      <c r="G24" s="44"/>
      <c r="H24" s="44"/>
      <c r="I24" s="44"/>
    </row>
    <row r="25" spans="1:12" s="3" customFormat="1" hidden="1" outlineLevel="1">
      <c r="A25" s="70"/>
      <c r="B25" s="37" t="s">
        <v>260</v>
      </c>
      <c r="C25" s="36" t="s">
        <v>298</v>
      </c>
      <c r="D25" s="44"/>
      <c r="E25" s="44"/>
      <c r="F25" s="44"/>
      <c r="G25" s="44"/>
      <c r="H25" s="44"/>
      <c r="I25" s="44"/>
    </row>
    <row r="26" spans="1:12" s="3" customFormat="1" hidden="1" outlineLevel="1">
      <c r="A26" s="70"/>
      <c r="B26" s="37" t="s">
        <v>261</v>
      </c>
      <c r="C26" s="36" t="s">
        <v>298</v>
      </c>
      <c r="D26" s="44"/>
      <c r="E26" s="44"/>
      <c r="F26" s="44"/>
      <c r="G26" s="44"/>
      <c r="H26" s="44"/>
      <c r="I26" s="44"/>
    </row>
    <row r="27" spans="1:12" ht="12.75" customHeight="1" collapsed="1">
      <c r="A27" s="78" t="s">
        <v>308</v>
      </c>
      <c r="B27" s="77"/>
      <c r="C27" s="79"/>
      <c r="D27" s="44"/>
      <c r="E27" s="44"/>
      <c r="F27" s="44"/>
      <c r="G27" s="44"/>
      <c r="H27" s="44"/>
      <c r="I27" s="44"/>
    </row>
    <row r="28" spans="1:12" ht="25.5">
      <c r="A28" s="54" t="s">
        <v>134</v>
      </c>
      <c r="B28" s="37" t="s">
        <v>135</v>
      </c>
      <c r="C28" s="70" t="s">
        <v>311</v>
      </c>
      <c r="D28" s="29">
        <f>'[6]Утв. тарифы на ЭЭ и ЭМ'!D21</f>
        <v>831.5</v>
      </c>
      <c r="E28" s="29">
        <f>'[6]Утв. тарифы на ЭЭ и ЭМ'!E21</f>
        <v>856.92</v>
      </c>
      <c r="F28" s="29">
        <f>'[7]Утв. тарифы на ЭЭ и ЭМ'!D13</f>
        <v>856.92</v>
      </c>
      <c r="G28" s="29">
        <f>'[7]Утв. тарифы на ЭЭ и ЭМ'!E13</f>
        <v>902.71</v>
      </c>
      <c r="H28" s="119">
        <f>'[24]0.1'!$L$20</f>
        <v>939.35259250821548</v>
      </c>
      <c r="I28" s="120"/>
      <c r="K28" s="85" t="b">
        <f>ROUND([8]Свод!$D$104,1)=ROUND(H28,1)</f>
        <v>1</v>
      </c>
    </row>
    <row r="29" spans="1:12" ht="12.75" customHeight="1">
      <c r="A29" s="54"/>
      <c r="B29" s="45" t="s">
        <v>147</v>
      </c>
      <c r="C29" s="70" t="s">
        <v>311</v>
      </c>
      <c r="D29" s="29">
        <f>('[4]ЧТЭЦ-4 Б3'!$F$636+'[4]ЧТЭЦ-4 Б3'!$G$636+'[4]ЧТЭЦ-4 Б3'!$H$636+'[4]ЧТЭЦ-4 Б3'!$J$636+'[4]ЧТЭЦ-4 Б3'!$K$636+'[4]ЧТЭЦ-4 Б3'!$L$636)/('[4]ЧТЭЦ-4 Б3'!$F$22+'[4]ЧТЭЦ-4 Б3'!$G$22+'[4]ЧТЭЦ-4 Б3'!$H$22+'[4]ЧТЭЦ-4 Б3'!$J$22+'[4]ЧТЭЦ-4 Б3'!$K$22+'[4]ЧТЭЦ-4 Б3'!$L$22)</f>
        <v>903.56048918896408</v>
      </c>
      <c r="E29" s="29">
        <f>('[4]ЧТЭЦ-4 Б3'!$N$636+'[4]ЧТЭЦ-4 Б3'!$O$636+'[4]ЧТЭЦ-4 Б3'!$P$636+'[4]ЧТЭЦ-4 Б3'!$R$636+'[4]ЧТЭЦ-4 Б3'!$S$636+'[4]ЧТЭЦ-4 Б3'!$T$636)/('[4]ЧТЭЦ-4 Б3'!$N$22+'[4]ЧТЭЦ-4 Б3'!$O$22+'[4]ЧТЭЦ-4 Б3'!$P$22+'[4]ЧТЭЦ-4 Б3'!$R$22+'[4]ЧТЭЦ-4 Б3'!$S$22+'[4]ЧТЭЦ-4 Б3'!$T$22)</f>
        <v>920.96458546792269</v>
      </c>
      <c r="F29" s="29">
        <f>'[24]2.2'!$G$170</f>
        <v>855.66863468937004</v>
      </c>
      <c r="G29" s="29">
        <f>'[24]2.1'!$G$170</f>
        <v>901.31384748444066</v>
      </c>
      <c r="H29" s="119">
        <f>'[24]2'!$G$170</f>
        <v>937.77568750821536</v>
      </c>
      <c r="I29" s="120"/>
      <c r="L29" s="68"/>
    </row>
    <row r="30" spans="1:12" ht="25.5">
      <c r="A30" s="54" t="s">
        <v>136</v>
      </c>
      <c r="B30" s="37" t="s">
        <v>137</v>
      </c>
      <c r="C30" s="70" t="s">
        <v>312</v>
      </c>
      <c r="D30" s="29">
        <f>'[6]Утв. тарифы на ЭЭ и ЭМ'!F21</f>
        <v>120627.37</v>
      </c>
      <c r="E30" s="29">
        <f>'[6]Утв. тарифы на ЭЭ и ЭМ'!G21</f>
        <v>124602.05</v>
      </c>
      <c r="F30" s="29">
        <f>'[7]Утв. тарифы на ЭЭ и ЭМ'!F13</f>
        <v>124602.05</v>
      </c>
      <c r="G30" s="29">
        <f>'[7]Утв. тарифы на ЭЭ и ЭМ'!G13</f>
        <v>130989.7</v>
      </c>
      <c r="H30" s="119">
        <f>'[24]0.1'!$K$21</f>
        <v>137047.60029737651</v>
      </c>
      <c r="I30" s="120"/>
      <c r="K30" s="85" t="b">
        <f>H30=[8]Свод!$E$104</f>
        <v>1</v>
      </c>
    </row>
    <row r="31" spans="1:12" ht="27.75" customHeight="1">
      <c r="A31" s="54" t="s">
        <v>138</v>
      </c>
      <c r="B31" s="37" t="s">
        <v>150</v>
      </c>
      <c r="C31" s="36" t="s">
        <v>309</v>
      </c>
      <c r="D31" s="44"/>
      <c r="E31" s="44"/>
      <c r="F31" s="44"/>
      <c r="G31" s="44"/>
      <c r="H31" s="44"/>
      <c r="I31" s="44"/>
      <c r="L31" s="68"/>
    </row>
    <row r="32" spans="1:12" ht="26.25" customHeight="1">
      <c r="A32" s="54" t="s">
        <v>139</v>
      </c>
      <c r="B32" s="46" t="s">
        <v>37</v>
      </c>
      <c r="C32" s="36" t="s">
        <v>309</v>
      </c>
      <c r="D32" s="29">
        <f>'ЧТЭЦ-1 ДМ_П5'!D32</f>
        <v>797.09</v>
      </c>
      <c r="E32" s="29">
        <f>'ЧТЭЦ-1 ДМ_П5'!E32</f>
        <v>837.71</v>
      </c>
      <c r="F32" s="29">
        <f>'ЧТЭЦ-1 ДМ_П5'!F32</f>
        <v>837.71</v>
      </c>
      <c r="G32" s="29">
        <f>'ЧТЭЦ-1 ДМ_П5'!G32</f>
        <v>946.4</v>
      </c>
      <c r="H32" s="119">
        <f>'ЧТЭЦ-1 ДМ_П5'!H32</f>
        <v>1086.643008185627</v>
      </c>
      <c r="I32" s="120">
        <f>'ЧТЭЦ-1 ДМ_П5'!I32</f>
        <v>0</v>
      </c>
    </row>
    <row r="33" spans="1:9" ht="12.75" customHeight="1">
      <c r="A33" s="54" t="s">
        <v>140</v>
      </c>
      <c r="B33" s="46" t="s">
        <v>38</v>
      </c>
      <c r="C33" s="36" t="s">
        <v>309</v>
      </c>
      <c r="D33" s="44"/>
      <c r="E33" s="44"/>
      <c r="F33" s="44"/>
      <c r="G33" s="44"/>
      <c r="H33" s="44"/>
      <c r="I33" s="44"/>
    </row>
    <row r="34" spans="1:9" ht="12.75" customHeight="1">
      <c r="A34" s="54"/>
      <c r="B34" s="38" t="s">
        <v>39</v>
      </c>
      <c r="C34" s="36" t="s">
        <v>309</v>
      </c>
      <c r="D34" s="44"/>
      <c r="E34" s="44"/>
      <c r="F34" s="44"/>
      <c r="G34" s="44"/>
      <c r="H34" s="44"/>
      <c r="I34" s="44"/>
    </row>
    <row r="35" spans="1:9" ht="12.75" customHeight="1">
      <c r="A35" s="54"/>
      <c r="B35" s="38" t="s">
        <v>40</v>
      </c>
      <c r="C35" s="36" t="s">
        <v>309</v>
      </c>
      <c r="D35" s="44"/>
      <c r="E35" s="44"/>
      <c r="F35" s="44"/>
      <c r="G35" s="44"/>
      <c r="H35" s="44"/>
      <c r="I35" s="44"/>
    </row>
    <row r="36" spans="1:9" ht="12.75" customHeight="1">
      <c r="A36" s="54"/>
      <c r="B36" s="38" t="s">
        <v>41</v>
      </c>
      <c r="C36" s="36" t="s">
        <v>309</v>
      </c>
      <c r="D36" s="44"/>
      <c r="E36" s="44"/>
      <c r="F36" s="44"/>
      <c r="G36" s="44"/>
      <c r="H36" s="44"/>
      <c r="I36" s="44"/>
    </row>
    <row r="37" spans="1:9" ht="12.75" customHeight="1">
      <c r="A37" s="54"/>
      <c r="B37" s="38" t="s">
        <v>42</v>
      </c>
      <c r="C37" s="36" t="s">
        <v>309</v>
      </c>
      <c r="D37" s="44"/>
      <c r="E37" s="44"/>
      <c r="F37" s="44"/>
      <c r="G37" s="44"/>
      <c r="H37" s="44"/>
      <c r="I37" s="44"/>
    </row>
    <row r="38" spans="1:9" ht="12.75" customHeight="1">
      <c r="A38" s="54" t="s">
        <v>141</v>
      </c>
      <c r="B38" s="46" t="s">
        <v>43</v>
      </c>
      <c r="C38" s="36" t="s">
        <v>309</v>
      </c>
      <c r="D38" s="44"/>
      <c r="E38" s="44"/>
      <c r="F38" s="44"/>
      <c r="G38" s="44"/>
      <c r="H38" s="44"/>
      <c r="I38" s="44"/>
    </row>
    <row r="39" spans="1:9" ht="12.75" customHeight="1">
      <c r="A39" s="54" t="s">
        <v>142</v>
      </c>
      <c r="B39" s="37" t="s">
        <v>44</v>
      </c>
      <c r="C39" s="36" t="s">
        <v>27</v>
      </c>
      <c r="D39" s="44"/>
      <c r="E39" s="44"/>
      <c r="F39" s="44"/>
      <c r="G39" s="44"/>
      <c r="H39" s="44"/>
      <c r="I39" s="44"/>
    </row>
    <row r="40" spans="1:9" ht="25.5" customHeight="1">
      <c r="A40" s="54" t="s">
        <v>143</v>
      </c>
      <c r="B40" s="38" t="s">
        <v>45</v>
      </c>
      <c r="C40" s="54" t="s">
        <v>310</v>
      </c>
      <c r="D40" s="44"/>
      <c r="E40" s="44"/>
      <c r="F40" s="44"/>
      <c r="G40" s="44"/>
      <c r="H40" s="44"/>
      <c r="I40" s="44"/>
    </row>
    <row r="41" spans="1:9" ht="12.75" customHeight="1">
      <c r="A41" s="54" t="s">
        <v>144</v>
      </c>
      <c r="B41" s="46" t="s">
        <v>46</v>
      </c>
      <c r="C41" s="36" t="s">
        <v>309</v>
      </c>
      <c r="D41" s="44"/>
      <c r="E41" s="44"/>
      <c r="F41" s="44"/>
      <c r="G41" s="44"/>
      <c r="H41" s="44"/>
      <c r="I41" s="44"/>
    </row>
    <row r="42" spans="1:9" ht="25.5">
      <c r="A42" s="54" t="s">
        <v>145</v>
      </c>
      <c r="B42" s="37" t="s">
        <v>47</v>
      </c>
      <c r="C42" s="70" t="s">
        <v>313</v>
      </c>
      <c r="D42" s="44"/>
      <c r="E42" s="44"/>
      <c r="F42" s="44"/>
      <c r="G42" s="44"/>
      <c r="H42" s="44"/>
      <c r="I42" s="44"/>
    </row>
    <row r="43" spans="1:9" ht="25.5">
      <c r="A43" s="54"/>
      <c r="B43" s="38" t="s">
        <v>48</v>
      </c>
      <c r="C43" s="70" t="s">
        <v>313</v>
      </c>
      <c r="D43" s="29">
        <f>'ЧТЭЦ-1 ДМ_П5'!D43</f>
        <v>89.45</v>
      </c>
      <c r="E43" s="29">
        <f>'ЧТЭЦ-1 ДМ_П5'!E43</f>
        <v>89.45</v>
      </c>
      <c r="F43" s="29">
        <f>'ЧТЭЦ-1 ДМ_П5'!F43</f>
        <v>53.4</v>
      </c>
      <c r="G43" s="29">
        <f>'ЧТЭЦ-1 ДМ_П5'!G43</f>
        <v>53.4</v>
      </c>
      <c r="H43" s="119">
        <f>'ЧТЭЦ-1 ДМ_П5'!H43</f>
        <v>87.473080474525688</v>
      </c>
      <c r="I43" s="121"/>
    </row>
    <row r="44" spans="1:9" ht="25.5">
      <c r="A44" s="54"/>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5" t="s">
        <v>154</v>
      </c>
      <c r="B49" s="115"/>
      <c r="C49" s="115"/>
      <c r="D49" s="115"/>
      <c r="E49" s="115"/>
      <c r="F49" s="115"/>
      <c r="G49" s="115"/>
      <c r="H49" s="115"/>
      <c r="I49" s="115"/>
    </row>
  </sheetData>
  <mergeCells count="18">
    <mergeCell ref="C7:C9"/>
    <mergeCell ref="D7:E7"/>
    <mergeCell ref="F7:G7"/>
    <mergeCell ref="H7:I7"/>
    <mergeCell ref="H2:I2"/>
    <mergeCell ref="A4:I4"/>
    <mergeCell ref="A5:I5"/>
    <mergeCell ref="A7:A9"/>
    <mergeCell ref="B7:B9"/>
    <mergeCell ref="A49:I49"/>
    <mergeCell ref="H30:I30"/>
    <mergeCell ref="H28:I28"/>
    <mergeCell ref="H29:I29"/>
    <mergeCell ref="A46:I46"/>
    <mergeCell ref="A47:I47"/>
    <mergeCell ref="A48:I48"/>
    <mergeCell ref="H32:I32"/>
    <mergeCell ref="H43:I43"/>
  </mergeCells>
  <conditionalFormatting sqref="K28">
    <cfRule type="containsText" dxfId="23" priority="3" operator="containsText" text="ложь">
      <formula>NOT(ISERROR(SEARCH("ложь",K28)))</formula>
    </cfRule>
    <cfRule type="containsText" dxfId="22" priority="4" operator="containsText" text="истина">
      <formula>NOT(ISERROR(SEARCH("истина",K28)))</formula>
    </cfRule>
  </conditionalFormatting>
  <conditionalFormatting sqref="K30">
    <cfRule type="containsText" dxfId="21" priority="1" operator="containsText" text="ложь">
      <formula>NOT(ISERROR(SEARCH("ложь",K30)))</formula>
    </cfRule>
    <cfRule type="containsText" dxfId="2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35"/>
  <sheetViews>
    <sheetView zoomScaleNormal="100" workbookViewId="0">
      <selection sqref="A1:C1"/>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102" t="s">
        <v>156</v>
      </c>
      <c r="B1" s="102"/>
      <c r="C1" s="102"/>
    </row>
    <row r="2" spans="1:4" ht="46.5" customHeight="1">
      <c r="A2" s="103"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103"/>
      <c r="C2" s="103"/>
    </row>
    <row r="3" spans="1:4">
      <c r="A3" s="14" t="s">
        <v>55</v>
      </c>
      <c r="B3" s="13">
        <f>Титульный!B5</f>
        <v>2023</v>
      </c>
      <c r="C3" s="13" t="s">
        <v>56</v>
      </c>
    </row>
    <row r="4" spans="1:4" ht="13.5" thickBot="1">
      <c r="A4" s="13"/>
      <c r="B4" s="14"/>
      <c r="C4" s="13"/>
    </row>
    <row r="5" spans="1:4" s="16" customFormat="1" ht="23.25" thickBot="1">
      <c r="A5" s="17">
        <v>1</v>
      </c>
      <c r="B5" s="18" t="s">
        <v>319</v>
      </c>
      <c r="C5" s="67" t="s">
        <v>158</v>
      </c>
      <c r="D5" s="19"/>
    </row>
    <row r="6" spans="1:4" s="16" customFormat="1" ht="11.25">
      <c r="A6" s="98">
        <v>2</v>
      </c>
      <c r="B6" s="107" t="s">
        <v>320</v>
      </c>
      <c r="C6" s="58" t="s">
        <v>26</v>
      </c>
    </row>
    <row r="7" spans="1:4" s="16" customFormat="1" ht="11.25">
      <c r="A7" s="98"/>
      <c r="B7" s="108"/>
      <c r="C7" s="58" t="s">
        <v>24</v>
      </c>
    </row>
    <row r="8" spans="1:4" s="16" customFormat="1" ht="11.25">
      <c r="A8" s="98"/>
      <c r="B8" s="108"/>
      <c r="C8" s="58" t="s">
        <v>21</v>
      </c>
    </row>
    <row r="9" spans="1:4" s="16" customFormat="1" ht="11.25">
      <c r="A9" s="98"/>
      <c r="B9" s="108"/>
      <c r="C9" s="58" t="s">
        <v>25</v>
      </c>
    </row>
    <row r="10" spans="1:4" s="16" customFormat="1" ht="11.25">
      <c r="A10" s="98"/>
      <c r="B10" s="108"/>
      <c r="C10" s="57" t="s">
        <v>325</v>
      </c>
    </row>
    <row r="11" spans="1:4" s="16" customFormat="1" ht="11.25">
      <c r="A11" s="98"/>
      <c r="B11" s="108"/>
      <c r="C11" s="57" t="s">
        <v>161</v>
      </c>
    </row>
    <row r="12" spans="1:4" s="16" customFormat="1" ht="11.25">
      <c r="A12" s="98"/>
      <c r="B12" s="108"/>
      <c r="C12" s="57" t="s">
        <v>162</v>
      </c>
    </row>
    <row r="13" spans="1:4" s="16" customFormat="1" ht="11.25">
      <c r="A13" s="98"/>
      <c r="B13" s="108"/>
      <c r="C13" s="57" t="s">
        <v>163</v>
      </c>
    </row>
    <row r="14" spans="1:4" s="16" customFormat="1" ht="11.25">
      <c r="A14" s="98"/>
      <c r="B14" s="108"/>
      <c r="C14" s="58" t="s">
        <v>23</v>
      </c>
    </row>
    <row r="15" spans="1:4" s="16" customFormat="1" ht="11.25">
      <c r="A15" s="98"/>
      <c r="B15" s="108"/>
      <c r="C15" s="57" t="s">
        <v>324</v>
      </c>
    </row>
    <row r="16" spans="1:4" s="16" customFormat="1" ht="11.25">
      <c r="A16" s="98"/>
      <c r="B16" s="108"/>
      <c r="C16" s="58" t="s">
        <v>22</v>
      </c>
    </row>
    <row r="17" spans="1:3" s="16" customFormat="1" ht="11.25">
      <c r="A17" s="100"/>
      <c r="B17" s="108"/>
      <c r="C17" s="58" t="s">
        <v>323</v>
      </c>
    </row>
    <row r="18" spans="1:3" s="16" customFormat="1" ht="11.25">
      <c r="A18" s="100"/>
      <c r="B18" s="108"/>
      <c r="C18" s="58" t="s">
        <v>57</v>
      </c>
    </row>
    <row r="19" spans="1:3" s="16" customFormat="1" ht="12" thickBot="1">
      <c r="A19" s="101"/>
      <c r="B19" s="109"/>
      <c r="C19" s="59" t="s">
        <v>58</v>
      </c>
    </row>
    <row r="20" spans="1:3" s="16" customFormat="1" ht="11.25">
      <c r="A20" s="98">
        <v>3</v>
      </c>
      <c r="B20" s="104" t="s">
        <v>321</v>
      </c>
      <c r="C20" s="58" t="s">
        <v>26</v>
      </c>
    </row>
    <row r="21" spans="1:3" s="16" customFormat="1" ht="11.25">
      <c r="A21" s="98"/>
      <c r="B21" s="105"/>
      <c r="C21" s="58" t="s">
        <v>24</v>
      </c>
    </row>
    <row r="22" spans="1:3" s="16" customFormat="1" ht="11.25">
      <c r="A22" s="98"/>
      <c r="B22" s="105"/>
      <c r="C22" s="58" t="s">
        <v>21</v>
      </c>
    </row>
    <row r="23" spans="1:3" s="16" customFormat="1" ht="11.25">
      <c r="A23" s="98"/>
      <c r="B23" s="105"/>
      <c r="C23" s="58" t="s">
        <v>25</v>
      </c>
    </row>
    <row r="24" spans="1:3" s="16" customFormat="1" ht="11.25">
      <c r="A24" s="98"/>
      <c r="B24" s="105"/>
      <c r="C24" s="57" t="s">
        <v>325</v>
      </c>
    </row>
    <row r="25" spans="1:3" s="16" customFormat="1" ht="11.25">
      <c r="A25" s="98"/>
      <c r="B25" s="105"/>
      <c r="C25" s="57" t="s">
        <v>161</v>
      </c>
    </row>
    <row r="26" spans="1:3" s="16" customFormat="1" ht="11.25">
      <c r="A26" s="98"/>
      <c r="B26" s="105"/>
      <c r="C26" s="57" t="s">
        <v>162</v>
      </c>
    </row>
    <row r="27" spans="1:3" s="16" customFormat="1" ht="11.25">
      <c r="A27" s="98"/>
      <c r="B27" s="105"/>
      <c r="C27" s="57" t="s">
        <v>163</v>
      </c>
    </row>
    <row r="28" spans="1:3" s="16" customFormat="1" ht="11.25">
      <c r="A28" s="98"/>
      <c r="B28" s="105"/>
      <c r="C28" s="58" t="s">
        <v>23</v>
      </c>
    </row>
    <row r="29" spans="1:3" s="16" customFormat="1" ht="11.25">
      <c r="A29" s="98"/>
      <c r="B29" s="105"/>
      <c r="C29" s="57" t="s">
        <v>324</v>
      </c>
    </row>
    <row r="30" spans="1:3" s="16" customFormat="1" ht="11.25">
      <c r="A30" s="98"/>
      <c r="B30" s="105"/>
      <c r="C30" s="58" t="s">
        <v>22</v>
      </c>
    </row>
    <row r="31" spans="1:3" s="16" customFormat="1" ht="11.25">
      <c r="A31" s="98"/>
      <c r="B31" s="105"/>
      <c r="C31" s="58" t="s">
        <v>323</v>
      </c>
    </row>
    <row r="32" spans="1:3" s="16" customFormat="1" ht="11.25">
      <c r="A32" s="98"/>
      <c r="B32" s="105"/>
      <c r="C32" s="58" t="s">
        <v>57</v>
      </c>
    </row>
    <row r="33" spans="1:3" s="16" customFormat="1" ht="12" thickBot="1">
      <c r="A33" s="99"/>
      <c r="B33" s="106"/>
      <c r="C33" s="59" t="s">
        <v>58</v>
      </c>
    </row>
    <row r="35" spans="1:3">
      <c r="C35" s="24"/>
    </row>
  </sheetData>
  <mergeCells count="6">
    <mergeCell ref="A20:A33"/>
    <mergeCell ref="A6:A19"/>
    <mergeCell ref="A1:C1"/>
    <mergeCell ref="A2:C2"/>
    <mergeCell ref="B20:B33"/>
    <mergeCell ref="B6:B19"/>
  </mergeCells>
  <hyperlinks>
    <hyperlink ref="C6" location="'ЧТЭЦ-1 ДМ_П4'!A1" display="Челябинская ТЭЦ-1 без ДПМ/НВ"/>
    <hyperlink ref="C7" location="'ЧТЭЦ-1 НМ_П4'!A1" display="Челябинская ТЭЦ-1 (ТГ-10, ТГ-11) НВ"/>
    <hyperlink ref="C8" location="'ЧТЭЦ-2_П4'!A1" display="Челябинская ТЭЦ-2"/>
    <hyperlink ref="C9" location="'ЧТЭЦ-3 ДМ_П4'!A1" display="Челябинская ТЭЦ-3 без ДПМ/НВ"/>
    <hyperlink ref="C10" location="'ЧТЭЦ-3 НМ_П4'!A1" display="Челябинская ТЭЦ-3 (БЛ 3) НВ"/>
    <hyperlink ref="C11" location="'ЧТЭЦ-4 Б1_П4'!Область_печати" display="Челябинская ТЭЦ-4 (БЛ 1) ДПМ"/>
    <hyperlink ref="C12" location="'ЧТЭЦ-4 Б2_П4'!Область_печати" display="Челябинская ТЭЦ-4 (БЛ 2) ДПМ"/>
    <hyperlink ref="C13" location="'ЧТЭЦ-4 Б3_П4'!Область_печати" display="Челябинская ТЭЦ-4 (БЛ 3) НВ"/>
    <hyperlink ref="C14" location="'ТТЭЦ-1 ДМ_П4'!A1" display="Тюменская ТЭЦ-1 без ДПМ/НВ"/>
    <hyperlink ref="C15" location="'ТТЭЦ-1 НМ_П4'!A1" display="Тюменская ТЭЦ-1 (БЛ 2) НВ"/>
    <hyperlink ref="C16" location="'ТТЭЦ-2_П4'!A1" display="Тюменская ТЭЦ-2"/>
    <hyperlink ref="C17" location="'НГРЭС Б1_П4'!A1" display="Няганская ГРЭС (БЛ 1) НВ"/>
    <hyperlink ref="C18" location="'НГРЭС Б2_П4'!A1" display="Няганская ГРЭС (БЛ 2) ДПМ"/>
    <hyperlink ref="C19" location="'НГРЭС Б3_П4'!A1" display="Няганская ГРЭС (БЛ 3) ДПМ"/>
    <hyperlink ref="C20" location="'ЧТЭЦ-1 ДМ_П5'!A1" display="Челябинская ТЭЦ-1 без ДПМ/НВ"/>
    <hyperlink ref="C21" location="'ЧТЭЦ-1 НМ_П5'!A1" display="Челябинская ТЭЦ-1 (ТГ-10, ТГ-11) НВ"/>
    <hyperlink ref="C22" location="'ЧТЭЦ-2_П5'!A1" display="Челябинская ТЭЦ-2"/>
    <hyperlink ref="C23" location="'ЧТЭЦ-3 ДМ_П5'!A1" display="Челябинская ТЭЦ-3 без ДПМ/НВ"/>
    <hyperlink ref="C24" location="'ЧТЭЦ-3 НМ_П5'!A1" display="Челябинская ТЭЦ-3 (БЛ 3) НВ"/>
    <hyperlink ref="C25" location="'ЧТЭЦ-4 Б1_П5'!Область_печати" display="Челябинская ТЭЦ-4 (БЛ 1) ДПМ"/>
    <hyperlink ref="C26" location="'ЧТЭЦ-4 Б2_П5'!Область_печати" display="Челябинская ТЭЦ-4 (БЛ 2) ДПМ"/>
    <hyperlink ref="C27" location="'ЧТЭЦ-4 Б3_П5'!Область_печати" display="Челябинская ТЭЦ-4 (БЛ 3) НВ"/>
    <hyperlink ref="C28" location="'ТТЭЦ-1 ДМ_П5'!A1" display="Тюменская ТЭЦ-1 без ДПМ/НВ"/>
    <hyperlink ref="C29" location="'ТТЭЦ-1 НМ_П5'!A1" display="Тюменская ТЭЦ-1 (БЛ 2) НВ"/>
    <hyperlink ref="C30" location="'ТТЭЦ-2_П5'!A1" display="Тюменская ТЭЦ-2"/>
    <hyperlink ref="C31" location="'НГРЭС Б1_П5'!A1" display="Няганская ГРЭС (БЛ 1) НВ"/>
    <hyperlink ref="C32" location="'НГРЭС Б2_П5'!A1" display="Няганская ГРЭС (БЛ 2) ДПМ"/>
    <hyperlink ref="C33" location="'НГРЭС Б3_П5'!A1" display="Няганская ГРЭС (БЛ 3) ДПМ"/>
    <hyperlink ref="C5" location="'Информация об организации'!A1" display="Публичное акционерное общество &quot;Фортум&quot;"/>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G155" sqref="G155:G156"/>
      <selection pane="topRight" activeCell="G155" sqref="G155:G156"/>
      <selection pane="bottomLeft" activeCell="G155" sqref="G155:G15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3" spans="1:6">
      <c r="B3" s="61"/>
    </row>
    <row r="4" spans="1:6">
      <c r="A4" s="117" t="s">
        <v>287</v>
      </c>
      <c r="B4" s="117"/>
      <c r="C4" s="117"/>
      <c r="D4" s="117"/>
      <c r="E4" s="117"/>
      <c r="F4" s="117"/>
    </row>
    <row r="5" spans="1:6">
      <c r="A5" s="117" t="str">
        <f>Титульный!$C$17</f>
        <v>Тюменская ТЭЦ-1 без ДПМ/НВ</v>
      </c>
      <c r="B5" s="117"/>
      <c r="C5" s="117"/>
      <c r="D5" s="117"/>
      <c r="E5" s="117"/>
      <c r="F5" s="117"/>
    </row>
    <row r="6" spans="1:6">
      <c r="A6" s="35"/>
      <c r="B6" s="35"/>
      <c r="C6" s="35"/>
      <c r="D6" s="35"/>
      <c r="E6" s="35"/>
      <c r="F6" s="35"/>
    </row>
    <row r="7" spans="1:6" s="8" customFormat="1" ht="38.25">
      <c r="A7" s="118" t="s">
        <v>0</v>
      </c>
      <c r="B7" s="118" t="s">
        <v>8</v>
      </c>
      <c r="C7" s="118" t="s">
        <v>9</v>
      </c>
      <c r="D7" s="30" t="s">
        <v>129</v>
      </c>
      <c r="E7" s="30" t="s">
        <v>130</v>
      </c>
      <c r="F7" s="30" t="s">
        <v>131</v>
      </c>
    </row>
    <row r="8" spans="1:6" s="8" customFormat="1">
      <c r="A8" s="118"/>
      <c r="B8" s="118"/>
      <c r="C8" s="118"/>
      <c r="D8" s="30">
        <f>Титульный!$B$5-2</f>
        <v>2021</v>
      </c>
      <c r="E8" s="30">
        <f>Титульный!$B$5-1</f>
        <v>2022</v>
      </c>
      <c r="F8" s="30">
        <f>Титульный!$B$5</f>
        <v>2023</v>
      </c>
    </row>
    <row r="9" spans="1:6" s="8" customFormat="1">
      <c r="A9" s="118"/>
      <c r="B9" s="118"/>
      <c r="C9" s="118"/>
      <c r="D9" s="30" t="s">
        <v>56</v>
      </c>
      <c r="E9" s="30" t="s">
        <v>56</v>
      </c>
      <c r="F9" s="3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[25]Год!$H$11</f>
        <v>472</v>
      </c>
      <c r="E139" s="29">
        <f>'[26]0.1'!$I$11</f>
        <v>472</v>
      </c>
      <c r="F139" s="29">
        <f>'[26]0.1'!$L$11</f>
        <v>472</v>
      </c>
    </row>
    <row r="140" spans="1:6" ht="38.25">
      <c r="A140" s="36" t="s">
        <v>69</v>
      </c>
      <c r="B140" s="37" t="s">
        <v>29</v>
      </c>
      <c r="C140" s="36" t="s">
        <v>30</v>
      </c>
      <c r="D140" s="29">
        <f>[25]Год!$H$12-[25]Год!$H$14</f>
        <v>444.49574746117088</v>
      </c>
      <c r="E140" s="29">
        <f>'[26]0.1'!$I$12</f>
        <v>444.59368333333333</v>
      </c>
      <c r="F140" s="29">
        <f>'[26]0.1'!$L$12</f>
        <v>445.63393123826592</v>
      </c>
    </row>
    <row r="141" spans="1:6">
      <c r="A141" s="36" t="s">
        <v>70</v>
      </c>
      <c r="B141" s="37" t="s">
        <v>71</v>
      </c>
      <c r="C141" s="36" t="s">
        <v>132</v>
      </c>
      <c r="D141" s="29">
        <f>'[4]ТТЭЦ-1 ДМ'!$E$7</f>
        <v>2834.634</v>
      </c>
      <c r="E141" s="29">
        <f>'[26]0.1'!$I$13</f>
        <v>2625.2889</v>
      </c>
      <c r="F141" s="29">
        <f>'[26]0.1'!$L$13</f>
        <v>2582.2660000000001</v>
      </c>
    </row>
    <row r="142" spans="1:6">
      <c r="A142" s="36" t="s">
        <v>72</v>
      </c>
      <c r="B142" s="37" t="s">
        <v>73</v>
      </c>
      <c r="C142" s="36" t="s">
        <v>132</v>
      </c>
      <c r="D142" s="29">
        <f>'[4]ТТЭЦ-1 ДМ'!$E$22</f>
        <v>2593.9280000000003</v>
      </c>
      <c r="E142" s="29">
        <f>'[26]0.1'!$I$15</f>
        <v>2415.2656999999999</v>
      </c>
      <c r="F142" s="29">
        <f>'[26]0.1'!$L$15</f>
        <v>2351.8560000000002</v>
      </c>
    </row>
    <row r="143" spans="1:6">
      <c r="A143" s="36" t="s">
        <v>74</v>
      </c>
      <c r="B143" s="37" t="s">
        <v>75</v>
      </c>
      <c r="C143" s="36" t="s">
        <v>76</v>
      </c>
      <c r="D143" s="29">
        <f>'[4]ТТЭЦ-1 ДМ'!$E$23</f>
        <v>2263.9789999999998</v>
      </c>
      <c r="E143" s="29">
        <f>'[26]0.1'!$I$16</f>
        <v>2130.2455</v>
      </c>
      <c r="F143" s="29">
        <f>'[26]0.1'!$L$16</f>
        <v>2164.31</v>
      </c>
    </row>
    <row r="144" spans="1:6">
      <c r="A144" s="36" t="s">
        <v>77</v>
      </c>
      <c r="B144" s="37" t="s">
        <v>78</v>
      </c>
      <c r="C144" s="36" t="s">
        <v>76</v>
      </c>
      <c r="D144" s="29">
        <f>'[4]ТТЭЦ-1 ДМ'!$E$29</f>
        <v>2258.5756419999998</v>
      </c>
      <c r="E144" s="29">
        <f>'[26]0.1'!$I$17</f>
        <v>2124.1007</v>
      </c>
      <c r="F144" s="29">
        <f>'[26]0.1'!$L$17</f>
        <v>2158.6179999999999</v>
      </c>
    </row>
    <row r="145" spans="1:8">
      <c r="A145" s="36" t="s">
        <v>79</v>
      </c>
      <c r="B145" s="37" t="s">
        <v>10</v>
      </c>
      <c r="C145" s="36" t="s">
        <v>80</v>
      </c>
      <c r="D145" s="40"/>
      <c r="E145" s="29">
        <f>'[26]0.1'!$I$43</f>
        <v>2893605.0747012626</v>
      </c>
      <c r="F145" s="29">
        <f>'[26]0.1'!$L$43</f>
        <v>2975314.9446181813</v>
      </c>
    </row>
    <row r="146" spans="1:8">
      <c r="A146" s="36"/>
      <c r="B146" s="37" t="s">
        <v>202</v>
      </c>
      <c r="C146" s="36"/>
      <c r="D146" s="40"/>
      <c r="E146" s="41"/>
      <c r="F146" s="41"/>
    </row>
    <row r="147" spans="1:8">
      <c r="A147" s="36" t="s">
        <v>81</v>
      </c>
      <c r="B147" s="38" t="s">
        <v>13</v>
      </c>
      <c r="C147" s="36" t="s">
        <v>80</v>
      </c>
      <c r="D147" s="40"/>
      <c r="E147" s="29">
        <f>'[26]0.1'!$G$43</f>
        <v>1731143.1670482038</v>
      </c>
      <c r="F147" s="29">
        <f>'[26]0.1'!$J$43</f>
        <v>1762593.8915630023</v>
      </c>
    </row>
    <row r="148" spans="1:8">
      <c r="A148" s="36" t="s">
        <v>82</v>
      </c>
      <c r="B148" s="38" t="s">
        <v>14</v>
      </c>
      <c r="C148" s="36" t="s">
        <v>80</v>
      </c>
      <c r="D148" s="40"/>
      <c r="E148" s="29">
        <f>'[26]0.1'!$H$43</f>
        <v>1162461.9076530589</v>
      </c>
      <c r="F148" s="29">
        <f>'[26]0.1'!$K$43</f>
        <v>1212721.0530551791</v>
      </c>
    </row>
    <row r="149" spans="1:8" ht="25.5">
      <c r="A149" s="36" t="s">
        <v>83</v>
      </c>
      <c r="B149" s="38" t="s">
        <v>15</v>
      </c>
      <c r="C149" s="36" t="s">
        <v>80</v>
      </c>
      <c r="D149" s="41"/>
      <c r="E149" s="41"/>
      <c r="F149" s="41"/>
    </row>
    <row r="150" spans="1:8">
      <c r="A150" s="36" t="s">
        <v>84</v>
      </c>
      <c r="B150" s="37" t="s">
        <v>85</v>
      </c>
      <c r="C150" s="36" t="s">
        <v>80</v>
      </c>
      <c r="D150" s="29">
        <f>'[4]ТТЭЦ-1 ДМ'!$E$620</f>
        <v>3353566.48165</v>
      </c>
      <c r="E150" s="29">
        <f>'[26]0.1'!$I$31</f>
        <v>2754388.5493441187</v>
      </c>
      <c r="F150" s="29">
        <f>'[26]0.1'!$L$31</f>
        <v>2844312.5142190247</v>
      </c>
      <c r="G150" s="47"/>
      <c r="H150" s="47"/>
    </row>
    <row r="151" spans="1:8">
      <c r="A151" s="36"/>
      <c r="B151" s="37" t="s">
        <v>202</v>
      </c>
      <c r="C151" s="36"/>
      <c r="D151" s="40"/>
      <c r="E151" s="41"/>
      <c r="F151" s="41"/>
    </row>
    <row r="152" spans="1:8">
      <c r="A152" s="36" t="s">
        <v>86</v>
      </c>
      <c r="B152" s="38" t="s">
        <v>87</v>
      </c>
      <c r="C152" s="36" t="s">
        <v>80</v>
      </c>
      <c r="D152" s="29">
        <f>'[4]ТТЭЦ-1 ДМ'!$E$636</f>
        <v>2154213.9552500006</v>
      </c>
      <c r="E152" s="29">
        <f>'[26]0.1'!$I$32</f>
        <v>1710359.4227331143</v>
      </c>
      <c r="F152" s="29">
        <f>'[26]0.1'!$L$32</f>
        <v>1741159.4803663152</v>
      </c>
      <c r="G152" s="47"/>
      <c r="H152" s="47"/>
    </row>
    <row r="153" spans="1:8" ht="25.5">
      <c r="A153" s="36"/>
      <c r="B153" s="38" t="s">
        <v>88</v>
      </c>
      <c r="C153" s="36" t="s">
        <v>31</v>
      </c>
      <c r="D153" s="29">
        <f>'[4]ТТЭЦ-1 ДМ'!$E$32</f>
        <v>262.36758901432836</v>
      </c>
      <c r="E153" s="29">
        <f>'[26]4'!$L$24</f>
        <v>241.99999999999997</v>
      </c>
      <c r="F153" s="29">
        <f>'[26]4'!$M$24</f>
        <v>242</v>
      </c>
      <c r="G153" s="47"/>
      <c r="H153" s="47"/>
    </row>
    <row r="154" spans="1:8">
      <c r="A154" s="36" t="s">
        <v>89</v>
      </c>
      <c r="B154" s="38" t="s">
        <v>90</v>
      </c>
      <c r="C154" s="36" t="s">
        <v>80</v>
      </c>
      <c r="D154" s="29">
        <f>'[4]ТТЭЦ-1 ДМ'!$E$652</f>
        <v>1199352.5263999999</v>
      </c>
      <c r="E154" s="29">
        <f>'[26]0.1'!$I$33</f>
        <v>1044029.1266110044</v>
      </c>
      <c r="F154" s="29">
        <f>'[26]0.1'!$L$33</f>
        <v>1103153.0338527095</v>
      </c>
    </row>
    <row r="155" spans="1:8">
      <c r="A155" s="36"/>
      <c r="B155" s="38" t="s">
        <v>91</v>
      </c>
      <c r="C155" s="36" t="s">
        <v>92</v>
      </c>
      <c r="D155" s="29">
        <f>'[4]ТТЭЦ-1 ДМ'!$E$36</f>
        <v>168.01171742317399</v>
      </c>
      <c r="E155" s="29">
        <f>'[26]4'!$L$28</f>
        <v>168</v>
      </c>
      <c r="F155" s="29">
        <f>'[26]4'!$M$28</f>
        <v>168</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30" t="s">
        <v>101</v>
      </c>
      <c r="D160" s="41"/>
      <c r="E160" s="41"/>
      <c r="F160" s="41"/>
    </row>
    <row r="161" spans="1:6" ht="25.5">
      <c r="A161" s="36" t="s">
        <v>102</v>
      </c>
      <c r="B161" s="38" t="s">
        <v>103</v>
      </c>
      <c r="C161" s="36" t="s">
        <v>27</v>
      </c>
      <c r="D161" s="41"/>
      <c r="E161" s="41"/>
      <c r="F161" s="41"/>
    </row>
    <row r="162" spans="1:6">
      <c r="A162" s="36" t="s">
        <v>104</v>
      </c>
      <c r="B162" s="9" t="s">
        <v>105</v>
      </c>
      <c r="C162" s="36" t="s">
        <v>80</v>
      </c>
      <c r="D162" s="29">
        <f>('[5]2100'!$D$12-'[5]2100'!$S$12-'[5]2100'!$AG$12-'[5]2100'!$BH$12)/1000</f>
        <v>5610131.9308700012</v>
      </c>
      <c r="E162" s="41"/>
      <c r="F162" s="41"/>
    </row>
    <row r="163" spans="1:6">
      <c r="A163" s="36"/>
      <c r="B163" s="37" t="s">
        <v>202</v>
      </c>
      <c r="C163" s="36"/>
      <c r="D163" s="40"/>
      <c r="E163" s="41"/>
      <c r="F163" s="41"/>
    </row>
    <row r="164" spans="1:6">
      <c r="A164" s="36" t="s">
        <v>106</v>
      </c>
      <c r="B164" s="38" t="s">
        <v>17</v>
      </c>
      <c r="C164" s="36" t="s">
        <v>80</v>
      </c>
      <c r="D164" s="29">
        <f>'[5]2100'!$N$12/1000</f>
        <v>2550252.1380599998</v>
      </c>
      <c r="E164" s="41"/>
      <c r="F164" s="41"/>
    </row>
    <row r="165" spans="1:6">
      <c r="A165" s="36" t="s">
        <v>107</v>
      </c>
      <c r="B165" s="38" t="s">
        <v>18</v>
      </c>
      <c r="C165" s="36" t="s">
        <v>80</v>
      </c>
      <c r="D165" s="29">
        <f>'[5]2100'!$X$12/1000</f>
        <v>1268995.2330399998</v>
      </c>
      <c r="E165" s="41"/>
      <c r="F165" s="41"/>
    </row>
    <row r="166" spans="1:6" ht="25.5">
      <c r="A166" s="36" t="s">
        <v>108</v>
      </c>
      <c r="B166" s="38" t="s">
        <v>19</v>
      </c>
      <c r="C166" s="36" t="s">
        <v>80</v>
      </c>
      <c r="D166" s="29">
        <f>('[5]2100'!$AY$12+'[5]2100'!$BQ$12)/1000</f>
        <v>1715517.6624900002</v>
      </c>
      <c r="E166" s="41"/>
      <c r="F166" s="41"/>
    </row>
    <row r="167" spans="1:6">
      <c r="A167" s="36" t="s">
        <v>151</v>
      </c>
      <c r="B167" s="38" t="s">
        <v>152</v>
      </c>
      <c r="C167" s="36" t="s">
        <v>80</v>
      </c>
      <c r="D167" s="29">
        <f>('[5]2100'!$CI$12+'[5]2100'!$DA$12+'[5]2100'!$DK$12+'[5]2100'!$DM$12+'[5]2100'!$DO$12+'[5]2100'!$DP$12)/1000</f>
        <v>75366.89727999999</v>
      </c>
      <c r="E167" s="41"/>
      <c r="F167" s="41"/>
    </row>
    <row r="168" spans="1:6">
      <c r="A168" s="36" t="s">
        <v>109</v>
      </c>
      <c r="B168" s="9" t="s">
        <v>110</v>
      </c>
      <c r="C168" s="36" t="s">
        <v>80</v>
      </c>
      <c r="D168" s="41"/>
      <c r="E168" s="41"/>
      <c r="F168" s="41"/>
    </row>
    <row r="169" spans="1:6">
      <c r="A169" s="36"/>
      <c r="B169" s="37" t="s">
        <v>202</v>
      </c>
      <c r="C169" s="36"/>
      <c r="D169" s="41"/>
      <c r="E169" s="41"/>
      <c r="F169" s="41"/>
    </row>
    <row r="170" spans="1:6">
      <c r="A170" s="36" t="s">
        <v>111</v>
      </c>
      <c r="B170" s="38" t="s">
        <v>20</v>
      </c>
      <c r="C170" s="36" t="s">
        <v>80</v>
      </c>
      <c r="D170" s="41"/>
      <c r="E170" s="41"/>
      <c r="F170" s="41"/>
    </row>
    <row r="171" spans="1:6">
      <c r="A171" s="36" t="s">
        <v>112</v>
      </c>
      <c r="B171" s="38" t="s">
        <v>34</v>
      </c>
      <c r="C171" s="36" t="s">
        <v>80</v>
      </c>
      <c r="D171" s="41"/>
      <c r="E171" s="41"/>
      <c r="F171" s="41"/>
    </row>
    <row r="172" spans="1:6">
      <c r="A172" s="36" t="s">
        <v>113</v>
      </c>
      <c r="B172" s="9" t="s">
        <v>114</v>
      </c>
      <c r="C172" s="36" t="s">
        <v>80</v>
      </c>
      <c r="D172" s="41"/>
      <c r="E172" s="41"/>
      <c r="F172" s="41"/>
    </row>
    <row r="173" spans="1:6">
      <c r="A173" s="36"/>
      <c r="B173" s="37" t="s">
        <v>202</v>
      </c>
      <c r="C173" s="36"/>
      <c r="D173" s="41"/>
      <c r="E173" s="41"/>
      <c r="F173" s="41"/>
    </row>
    <row r="174" spans="1:6">
      <c r="A174" s="36" t="s">
        <v>115</v>
      </c>
      <c r="B174" s="38" t="s">
        <v>17</v>
      </c>
      <c r="C174" s="36" t="s">
        <v>80</v>
      </c>
      <c r="D174" s="41"/>
      <c r="E174" s="41"/>
      <c r="F174" s="41"/>
    </row>
    <row r="175" spans="1:6">
      <c r="A175" s="36" t="s">
        <v>116</v>
      </c>
      <c r="B175" s="38" t="s">
        <v>18</v>
      </c>
      <c r="C175" s="36" t="s">
        <v>80</v>
      </c>
      <c r="D175" s="41"/>
      <c r="E175" s="41"/>
      <c r="F175" s="41"/>
    </row>
    <row r="176" spans="1:6"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1"/>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69" customHeight="1">
      <c r="A184" s="36" t="s">
        <v>126</v>
      </c>
      <c r="B184" s="9" t="s">
        <v>12</v>
      </c>
      <c r="C184" s="36" t="s">
        <v>27</v>
      </c>
      <c r="D184" s="112" t="s">
        <v>331</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Титульный!$C$17</f>
        <v>Тюменская ТЭЦ-1 без ДПМ/НВ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2"/>
    </row>
    <row r="8" spans="1:11" s="3" customFormat="1">
      <c r="A8" s="123"/>
      <c r="B8" s="123"/>
      <c r="C8" s="123"/>
      <c r="D8" s="42">
        <f>Титульный!$B$5-2</f>
        <v>2021</v>
      </c>
      <c r="E8" s="43" t="s">
        <v>56</v>
      </c>
      <c r="F8" s="42">
        <f>Титульный!$B$5-1</f>
        <v>2022</v>
      </c>
      <c r="G8" s="43" t="s">
        <v>56</v>
      </c>
      <c r="H8" s="42">
        <f>Титульный!$B$5</f>
        <v>2023</v>
      </c>
      <c r="I8" s="43" t="s">
        <v>56</v>
      </c>
      <c r="K8" s="2"/>
    </row>
    <row r="9" spans="1:11" s="3" customFormat="1">
      <c r="A9" s="123"/>
      <c r="B9" s="123"/>
      <c r="C9" s="123"/>
      <c r="D9" s="10" t="s">
        <v>230</v>
      </c>
      <c r="E9" s="10" t="s">
        <v>231</v>
      </c>
      <c r="F9" s="10" t="s">
        <v>230</v>
      </c>
      <c r="G9" s="10" t="s">
        <v>231</v>
      </c>
      <c r="H9" s="10" t="s">
        <v>230</v>
      </c>
      <c r="I9" s="10"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30" t="s">
        <v>134</v>
      </c>
      <c r="B28" s="37" t="s">
        <v>135</v>
      </c>
      <c r="C28" s="70" t="s">
        <v>311</v>
      </c>
      <c r="D28" s="29">
        <f>'[6]Утв. тарифы на ЭЭ и ЭМ'!D22</f>
        <v>630.89</v>
      </c>
      <c r="E28" s="29">
        <f>'[6]Утв. тарифы на ЭЭ и ЭМ'!E22</f>
        <v>649.96</v>
      </c>
      <c r="F28" s="29">
        <f>'[7]Утв. тарифы на ЭЭ и ЭМ'!D14</f>
        <v>649.96</v>
      </c>
      <c r="G28" s="29">
        <f>'[7]Утв. тарифы на ЭЭ и ЭМ'!E14</f>
        <v>716.75</v>
      </c>
      <c r="H28" s="119">
        <f>'[26]0.1'!$L$20</f>
        <v>749.44804935463821</v>
      </c>
      <c r="I28" s="120"/>
      <c r="K28" s="85" t="b">
        <f>ROUND([8]Свод!$D$118,1)=ROUND(H28,1)</f>
        <v>1</v>
      </c>
    </row>
    <row r="29" spans="1:11" ht="12.75" customHeight="1">
      <c r="A29" s="30"/>
      <c r="B29" s="45" t="s">
        <v>147</v>
      </c>
      <c r="C29" s="70" t="s">
        <v>311</v>
      </c>
      <c r="D29" s="29">
        <f>('[4]ТТЭЦ-1 ДМ'!$F$636+'[4]ТТЭЦ-1 ДМ'!$G$636+'[4]ТТЭЦ-1 ДМ'!$H$636+'[4]ТТЭЦ-1 ДМ'!$J$636+'[4]ТТЭЦ-1 ДМ'!$K$636+'[4]ТТЭЦ-1 ДМ'!$L$636)/('[4]ТТЭЦ-1 ДМ'!$F$22+'[4]ТТЭЦ-1 ДМ'!$G$22+'[4]ТТЭЦ-1 ДМ'!$H$22+'[4]ТТЭЦ-1 ДМ'!$J$22+'[4]ТТЭЦ-1 ДМ'!$K$22+'[4]ТТЭЦ-1 ДМ'!$L$22)</f>
        <v>807.00577630984856</v>
      </c>
      <c r="E29" s="29">
        <f>('[4]ТТЭЦ-1 ДМ'!$N$636+'[4]ТТЭЦ-1 ДМ'!$O$636+'[4]ТТЭЦ-1 ДМ'!$P$636+'[4]ТТЭЦ-1 ДМ'!$R$636+'[4]ТТЭЦ-1 ДМ'!$S$636+'[4]ТТЭЦ-1 ДМ'!$T$636)/('[4]ТТЭЦ-1 ДМ'!$N$22+'[4]ТТЭЦ-1 ДМ'!$O$22+'[4]ТТЭЦ-1 ДМ'!$P$22+'[4]ТТЭЦ-1 ДМ'!$R$22+'[4]ТТЭЦ-1 ДМ'!$S$22+'[4]ТТЭЦ-1 ДМ'!$T$22)</f>
        <v>857.44422135607761</v>
      </c>
      <c r="F29" s="29">
        <f>'[26]2.2'!$G$170</f>
        <v>641.82756628985794</v>
      </c>
      <c r="G29" s="29">
        <f>'[26]2.1'!$G$170</f>
        <v>708.14545278936157</v>
      </c>
      <c r="H29" s="119">
        <f>'[26]2'!$G$170</f>
        <v>740.33422129854682</v>
      </c>
      <c r="I29" s="120"/>
    </row>
    <row r="30" spans="1:11" ht="25.5">
      <c r="A30" s="30" t="s">
        <v>136</v>
      </c>
      <c r="B30" s="37" t="s">
        <v>137</v>
      </c>
      <c r="C30" s="70" t="s">
        <v>312</v>
      </c>
      <c r="D30" s="29">
        <f>'[6]Утв. тарифы на ЭЭ и ЭМ'!F22</f>
        <v>199014.46</v>
      </c>
      <c r="E30" s="29">
        <f>'[6]Утв. тарифы на ЭЭ и ЭМ'!G22</f>
        <v>208881.16</v>
      </c>
      <c r="F30" s="29">
        <f>'[7]Утв. тарифы на ЭЭ и ЭМ'!F14</f>
        <v>208881.16</v>
      </c>
      <c r="G30" s="29">
        <f>'[7]Утв. тарифы на ЭЭ и ЭМ'!G14</f>
        <v>217888.44</v>
      </c>
      <c r="H30" s="119">
        <f>'[26]0.1'!$L$21</f>
        <v>226778.26051931563</v>
      </c>
      <c r="I30" s="120"/>
      <c r="K30" s="85" t="b">
        <f>ROUND([8]Свод!$E$118,1)=ROUND(H30,1)</f>
        <v>1</v>
      </c>
    </row>
    <row r="31" spans="1:11" ht="27.75" customHeight="1">
      <c r="A31" s="30" t="s">
        <v>138</v>
      </c>
      <c r="B31" s="37" t="s">
        <v>150</v>
      </c>
      <c r="C31" s="36" t="s">
        <v>309</v>
      </c>
      <c r="D31" s="44"/>
      <c r="E31" s="44"/>
      <c r="F31" s="44"/>
      <c r="G31" s="44"/>
      <c r="H31" s="44"/>
      <c r="I31" s="44"/>
    </row>
    <row r="32" spans="1:11" ht="26.25" customHeight="1">
      <c r="A32" s="30" t="s">
        <v>139</v>
      </c>
      <c r="B32" s="46" t="s">
        <v>37</v>
      </c>
      <c r="C32" s="36" t="s">
        <v>309</v>
      </c>
      <c r="D32" s="29">
        <f>'[9]Утв. тарифы на ТЭ и ТН'!V9</f>
        <v>662.88</v>
      </c>
      <c r="E32" s="29">
        <f>'[9]Утв. тарифы на ТЭ и ТН'!W9</f>
        <v>663.9</v>
      </c>
      <c r="F32" s="29">
        <f>'[9]Утв. тарифы на ТЭ и ТН'!X9</f>
        <v>663.9</v>
      </c>
      <c r="G32" s="29">
        <f>'[9]Утв. тарифы на ТЭ и ТН'!Y9</f>
        <v>703.31</v>
      </c>
      <c r="H32" s="119">
        <f>'[10]6.1. ТО'!$I$12</f>
        <v>725.01534920791141</v>
      </c>
      <c r="I32" s="121"/>
    </row>
    <row r="33" spans="1:9" ht="12.75" customHeight="1">
      <c r="A33" s="30" t="s">
        <v>140</v>
      </c>
      <c r="B33" s="46" t="s">
        <v>38</v>
      </c>
      <c r="C33" s="36" t="s">
        <v>309</v>
      </c>
      <c r="D33" s="44"/>
      <c r="E33" s="44"/>
      <c r="F33" s="44"/>
      <c r="G33" s="44"/>
      <c r="H33" s="44"/>
      <c r="I33" s="44"/>
    </row>
    <row r="34" spans="1:9" ht="12.75" customHeight="1">
      <c r="A34" s="30"/>
      <c r="B34" s="38" t="s">
        <v>39</v>
      </c>
      <c r="C34" s="36" t="s">
        <v>309</v>
      </c>
      <c r="D34" s="44"/>
      <c r="E34" s="44"/>
      <c r="F34" s="44"/>
      <c r="G34" s="44"/>
      <c r="H34" s="44"/>
      <c r="I34" s="44"/>
    </row>
    <row r="35" spans="1:9" ht="12.75" customHeight="1">
      <c r="A35" s="30"/>
      <c r="B35" s="38" t="s">
        <v>40</v>
      </c>
      <c r="C35" s="36" t="s">
        <v>309</v>
      </c>
      <c r="D35" s="44"/>
      <c r="E35" s="44"/>
      <c r="F35" s="44"/>
      <c r="G35" s="44"/>
      <c r="H35" s="44"/>
      <c r="I35" s="44"/>
    </row>
    <row r="36" spans="1:9" ht="12.75" customHeight="1">
      <c r="A36" s="30"/>
      <c r="B36" s="38" t="s">
        <v>41</v>
      </c>
      <c r="C36" s="36" t="s">
        <v>309</v>
      </c>
      <c r="D36" s="44"/>
      <c r="E36" s="44"/>
      <c r="F36" s="44"/>
      <c r="G36" s="44"/>
      <c r="H36" s="44"/>
      <c r="I36" s="44"/>
    </row>
    <row r="37" spans="1:9" ht="12.75" customHeight="1">
      <c r="A37" s="30"/>
      <c r="B37" s="38" t="s">
        <v>42</v>
      </c>
      <c r="C37" s="36" t="s">
        <v>309</v>
      </c>
      <c r="D37" s="44"/>
      <c r="E37" s="44"/>
      <c r="F37" s="44"/>
      <c r="G37" s="44"/>
      <c r="H37" s="44"/>
      <c r="I37" s="44"/>
    </row>
    <row r="38" spans="1:9" ht="12.75" customHeight="1">
      <c r="A38" s="30" t="s">
        <v>141</v>
      </c>
      <c r="B38" s="46" t="s">
        <v>43</v>
      </c>
      <c r="C38" s="36" t="s">
        <v>309</v>
      </c>
      <c r="D38" s="44"/>
      <c r="E38" s="44"/>
      <c r="F38" s="44"/>
      <c r="G38" s="44"/>
      <c r="H38" s="44"/>
      <c r="I38" s="44"/>
    </row>
    <row r="39" spans="1:9" ht="12.75" customHeight="1">
      <c r="A39" s="30" t="s">
        <v>142</v>
      </c>
      <c r="B39" s="37" t="s">
        <v>44</v>
      </c>
      <c r="C39" s="36" t="s">
        <v>27</v>
      </c>
      <c r="D39" s="44"/>
      <c r="E39" s="44"/>
      <c r="F39" s="44"/>
      <c r="G39" s="44"/>
      <c r="H39" s="44"/>
      <c r="I39" s="44"/>
    </row>
    <row r="40" spans="1:9" ht="25.5" customHeight="1">
      <c r="A40" s="30" t="s">
        <v>143</v>
      </c>
      <c r="B40" s="38" t="s">
        <v>45</v>
      </c>
      <c r="C40" s="30" t="s">
        <v>310</v>
      </c>
      <c r="D40" s="44"/>
      <c r="E40" s="44"/>
      <c r="F40" s="44"/>
      <c r="G40" s="44"/>
      <c r="H40" s="44"/>
      <c r="I40" s="44"/>
    </row>
    <row r="41" spans="1:9" ht="12.75" customHeight="1">
      <c r="A41" s="30" t="s">
        <v>144</v>
      </c>
      <c r="B41" s="46" t="s">
        <v>46</v>
      </c>
      <c r="C41" s="36" t="s">
        <v>309</v>
      </c>
      <c r="D41" s="44"/>
      <c r="E41" s="44"/>
      <c r="F41" s="44"/>
      <c r="G41" s="44"/>
      <c r="H41" s="44"/>
      <c r="I41" s="44"/>
    </row>
    <row r="42" spans="1:9" ht="25.5">
      <c r="A42" s="30" t="s">
        <v>145</v>
      </c>
      <c r="B42" s="37" t="s">
        <v>47</v>
      </c>
      <c r="C42" s="70" t="s">
        <v>313</v>
      </c>
      <c r="D42" s="44"/>
      <c r="E42" s="44"/>
      <c r="F42" s="44"/>
      <c r="G42" s="44"/>
      <c r="H42" s="44"/>
      <c r="I42" s="44"/>
    </row>
    <row r="43" spans="1:9" ht="25.5">
      <c r="A43" s="30"/>
      <c r="B43" s="38" t="s">
        <v>48</v>
      </c>
      <c r="C43" s="70" t="s">
        <v>313</v>
      </c>
      <c r="D43" s="29">
        <f>'[9]Утв. тарифы на ТЭ и ТН'!V27</f>
        <v>21.6</v>
      </c>
      <c r="E43" s="29">
        <f>'[9]Утв. тарифы на ТЭ и ТН'!W27</f>
        <v>22.33</v>
      </c>
      <c r="F43" s="29">
        <f>'[9]Утв. тарифы на ТЭ и ТН'!X27</f>
        <v>22.33</v>
      </c>
      <c r="G43" s="29">
        <f>'[9]Утв. тарифы на ТЭ и ТН'!Y27</f>
        <v>23.25</v>
      </c>
      <c r="H43" s="119">
        <f>'[10]Тариф ХОВ ТТЭЦ-1_'!$L$47</f>
        <v>28.463416905898601</v>
      </c>
      <c r="I43" s="121"/>
    </row>
    <row r="44" spans="1:9" ht="25.5">
      <c r="A44" s="3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155</v>
      </c>
      <c r="B49" s="116"/>
      <c r="C49" s="116"/>
      <c r="D49" s="116"/>
      <c r="E49" s="116"/>
      <c r="F49" s="116"/>
      <c r="G49" s="116"/>
      <c r="H49" s="116"/>
      <c r="I49" s="116"/>
    </row>
  </sheetData>
  <mergeCells count="18">
    <mergeCell ref="C7:C9"/>
    <mergeCell ref="D7:E7"/>
    <mergeCell ref="F7:G7"/>
    <mergeCell ref="H7:I7"/>
    <mergeCell ref="H2:I2"/>
    <mergeCell ref="A4:I4"/>
    <mergeCell ref="A5:I5"/>
    <mergeCell ref="A7:A9"/>
    <mergeCell ref="B7:B9"/>
    <mergeCell ref="A49:I49"/>
    <mergeCell ref="H28:I28"/>
    <mergeCell ref="H29:I29"/>
    <mergeCell ref="H30:I30"/>
    <mergeCell ref="H32:I32"/>
    <mergeCell ref="H43:I43"/>
    <mergeCell ref="A46:I46"/>
    <mergeCell ref="A47:I47"/>
    <mergeCell ref="A48:I48"/>
  </mergeCells>
  <conditionalFormatting sqref="K28">
    <cfRule type="containsText" dxfId="19" priority="3" operator="containsText" text="ложь">
      <formula>NOT(ISERROR(SEARCH("ложь",K28)))</formula>
    </cfRule>
    <cfRule type="containsText" dxfId="18" priority="4" operator="containsText" text="истина">
      <formula>NOT(ISERROR(SEARCH("истина",K28)))</formula>
    </cfRule>
  </conditionalFormatting>
  <conditionalFormatting sqref="K30">
    <cfRule type="containsText" dxfId="17" priority="1" operator="containsText" text="ложь">
      <formula>NOT(ISERROR(SEARCH("ложь",K30)))</formula>
    </cfRule>
    <cfRule type="containsText" dxfId="1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G155" sqref="G155:G156"/>
      <selection pane="topRight" activeCell="G155" sqref="G155:G156"/>
      <selection pane="bottomLeft" activeCell="G155" sqref="G155:G15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3" spans="1:6">
      <c r="B3" s="61"/>
    </row>
    <row r="4" spans="1:6">
      <c r="A4" s="117" t="s">
        <v>287</v>
      </c>
      <c r="B4" s="117"/>
      <c r="C4" s="117"/>
      <c r="D4" s="117"/>
      <c r="E4" s="117"/>
      <c r="F4" s="117"/>
    </row>
    <row r="5" spans="1:6">
      <c r="A5" s="117" t="str">
        <f>Титульный!$C$18</f>
        <v>Тюменская ТЭЦ-1 (БЛ 2) НВ</v>
      </c>
      <c r="B5" s="117"/>
      <c r="C5" s="117"/>
      <c r="D5" s="117"/>
      <c r="E5" s="117"/>
      <c r="F5" s="117"/>
    </row>
    <row r="6" spans="1:6">
      <c r="A6" s="35"/>
      <c r="B6" s="35"/>
      <c r="C6" s="35"/>
      <c r="D6" s="35"/>
      <c r="E6" s="35"/>
      <c r="F6" s="35"/>
    </row>
    <row r="7" spans="1:6" s="8" customFormat="1" ht="38.25">
      <c r="A7" s="118" t="s">
        <v>0</v>
      </c>
      <c r="B7" s="118" t="s">
        <v>8</v>
      </c>
      <c r="C7" s="118" t="s">
        <v>9</v>
      </c>
      <c r="D7" s="30" t="s">
        <v>129</v>
      </c>
      <c r="E7" s="30" t="s">
        <v>130</v>
      </c>
      <c r="F7" s="30" t="s">
        <v>131</v>
      </c>
    </row>
    <row r="8" spans="1:6" s="8" customFormat="1">
      <c r="A8" s="118"/>
      <c r="B8" s="118"/>
      <c r="C8" s="118"/>
      <c r="D8" s="30">
        <f>Титульный!$B$5-2</f>
        <v>2021</v>
      </c>
      <c r="E8" s="30">
        <f>Титульный!$B$5-1</f>
        <v>2022</v>
      </c>
      <c r="F8" s="30">
        <f>Титульный!$B$5</f>
        <v>2023</v>
      </c>
    </row>
    <row r="9" spans="1:6" s="8" customFormat="1">
      <c r="A9" s="118"/>
      <c r="B9" s="118"/>
      <c r="C9" s="118"/>
      <c r="D9" s="30" t="s">
        <v>56</v>
      </c>
      <c r="E9" s="30" t="s">
        <v>56</v>
      </c>
      <c r="F9" s="3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[27]Год!$H$11</f>
        <v>209.69999999999996</v>
      </c>
      <c r="E139" s="29">
        <f>'[28]0.1'!$I$11</f>
        <v>209.7</v>
      </c>
      <c r="F139" s="29">
        <f>'[28]0.1'!$L$11</f>
        <v>209.69999999999996</v>
      </c>
    </row>
    <row r="140" spans="1:6" ht="38.25">
      <c r="A140" s="36" t="s">
        <v>69</v>
      </c>
      <c r="B140" s="37" t="s">
        <v>29</v>
      </c>
      <c r="C140" s="36" t="s">
        <v>30</v>
      </c>
      <c r="D140" s="29">
        <f>[27]Год!$H$12-[27]Год!$H$14</f>
        <v>200.42460349729046</v>
      </c>
      <c r="E140" s="29">
        <f>'[28]0.1'!$I$12</f>
        <v>200.56704999999999</v>
      </c>
      <c r="F140" s="29">
        <f>'[28]0.1'!$L$12</f>
        <v>199.8992730201399</v>
      </c>
    </row>
    <row r="141" spans="1:6">
      <c r="A141" s="36" t="s">
        <v>70</v>
      </c>
      <c r="B141" s="37" t="s">
        <v>71</v>
      </c>
      <c r="C141" s="36" t="s">
        <v>132</v>
      </c>
      <c r="D141" s="29">
        <f>'[4]ТТЭЦ-1 НМ'!$E$7</f>
        <v>1214.2420000000002</v>
      </c>
      <c r="E141" s="29">
        <f>'[28]0.1'!$I$13</f>
        <v>1395.6439</v>
      </c>
      <c r="F141" s="29">
        <f>'[28]0.1'!$L$13</f>
        <v>1261.4549999999999</v>
      </c>
    </row>
    <row r="142" spans="1:6">
      <c r="A142" s="36" t="s">
        <v>72</v>
      </c>
      <c r="B142" s="37" t="s">
        <v>73</v>
      </c>
      <c r="C142" s="36" t="s">
        <v>132</v>
      </c>
      <c r="D142" s="29">
        <f>'[4]ТТЭЦ-1 НМ'!$E$22</f>
        <v>1133.1480000000001</v>
      </c>
      <c r="E142" s="29">
        <f>'[28]0.1'!$I$15</f>
        <v>1315.7175</v>
      </c>
      <c r="F142" s="29">
        <f>'[28]0.1'!$L$15</f>
        <v>1174.8639999999998</v>
      </c>
    </row>
    <row r="143" spans="1:6">
      <c r="A143" s="36" t="s">
        <v>74</v>
      </c>
      <c r="B143" s="37" t="s">
        <v>75</v>
      </c>
      <c r="C143" s="36" t="s">
        <v>76</v>
      </c>
      <c r="D143" s="29">
        <f>'[4]ТТЭЦ-1 НМ'!$E$23</f>
        <v>631.38099999999997</v>
      </c>
      <c r="E143" s="29">
        <f>'[28]0.1'!$I$16</f>
        <v>689.03830000000005</v>
      </c>
      <c r="F143" s="29">
        <f>'[28]0.1'!$L$16</f>
        <v>700.48</v>
      </c>
    </row>
    <row r="144" spans="1:6">
      <c r="A144" s="36" t="s">
        <v>77</v>
      </c>
      <c r="B144" s="37" t="s">
        <v>78</v>
      </c>
      <c r="C144" s="36" t="s">
        <v>76</v>
      </c>
      <c r="D144" s="29">
        <f>'[4]ТТЭЦ-1 НМ'!$E$29</f>
        <v>631.38099999999997</v>
      </c>
      <c r="E144" s="29">
        <f>'[28]0.1'!$I$17</f>
        <v>689.03830000000005</v>
      </c>
      <c r="F144" s="29">
        <f>'[28]0.1'!$L$17</f>
        <v>700.48</v>
      </c>
    </row>
    <row r="145" spans="1:8">
      <c r="A145" s="36" t="s">
        <v>79</v>
      </c>
      <c r="B145" s="37" t="s">
        <v>10</v>
      </c>
      <c r="C145" s="36" t="s">
        <v>80</v>
      </c>
      <c r="D145" s="40"/>
      <c r="E145" s="29">
        <f>'[28]0.1'!$I$43</f>
        <v>1396560.5136112347</v>
      </c>
      <c r="F145" s="29">
        <f>'[28]0.1'!$L$43</f>
        <v>1345105.7775913663</v>
      </c>
    </row>
    <row r="146" spans="1:8">
      <c r="A146" s="36"/>
      <c r="B146" s="37" t="s">
        <v>202</v>
      </c>
      <c r="C146" s="36"/>
      <c r="D146" s="40"/>
      <c r="E146" s="40"/>
      <c r="F146" s="40"/>
    </row>
    <row r="147" spans="1:8">
      <c r="A147" s="36" t="s">
        <v>81</v>
      </c>
      <c r="B147" s="38" t="s">
        <v>13</v>
      </c>
      <c r="C147" s="36" t="s">
        <v>80</v>
      </c>
      <c r="D147" s="40"/>
      <c r="E147" s="29">
        <f>'[28]0.1'!$G$43</f>
        <v>1017938.1156133678</v>
      </c>
      <c r="F147" s="29">
        <f>'[28]0.1'!$J$43</f>
        <v>950370.83242743218</v>
      </c>
    </row>
    <row r="148" spans="1:8">
      <c r="A148" s="36" t="s">
        <v>82</v>
      </c>
      <c r="B148" s="38" t="s">
        <v>14</v>
      </c>
      <c r="C148" s="36" t="s">
        <v>80</v>
      </c>
      <c r="D148" s="40"/>
      <c r="E148" s="29">
        <f>'[28]0.1'!$H$43</f>
        <v>378622.39799786685</v>
      </c>
      <c r="F148" s="29">
        <f>'[28]0.1'!$K$43</f>
        <v>394734.94516393414</v>
      </c>
    </row>
    <row r="149" spans="1:8" ht="25.5">
      <c r="A149" s="36" t="s">
        <v>83</v>
      </c>
      <c r="B149" s="38" t="s">
        <v>15</v>
      </c>
      <c r="C149" s="36" t="s">
        <v>80</v>
      </c>
      <c r="D149" s="41"/>
      <c r="E149" s="41"/>
      <c r="F149" s="41"/>
    </row>
    <row r="150" spans="1:8">
      <c r="A150" s="36" t="s">
        <v>84</v>
      </c>
      <c r="B150" s="37" t="s">
        <v>85</v>
      </c>
      <c r="C150" s="36" t="s">
        <v>80</v>
      </c>
      <c r="D150" s="29">
        <f>'[4]ТТЭЦ-1 НМ'!$E$620</f>
        <v>1190962.4696199999</v>
      </c>
      <c r="E150" s="29">
        <f>'[28]0.1'!$I$31</f>
        <v>1299992.5664248073</v>
      </c>
      <c r="F150" s="29">
        <f>'[28]0.1'!$L$31</f>
        <v>1248663.2287366821</v>
      </c>
      <c r="G150" s="47"/>
      <c r="H150" s="47"/>
    </row>
    <row r="151" spans="1:8">
      <c r="A151" s="36"/>
      <c r="B151" s="37" t="s">
        <v>202</v>
      </c>
      <c r="C151" s="36"/>
      <c r="D151" s="40"/>
      <c r="E151" s="40"/>
      <c r="F151" s="40"/>
    </row>
    <row r="152" spans="1:8">
      <c r="A152" s="36" t="s">
        <v>86</v>
      </c>
      <c r="B152" s="38" t="s">
        <v>87</v>
      </c>
      <c r="C152" s="36" t="s">
        <v>80</v>
      </c>
      <c r="D152" s="29">
        <f>'[4]ТТЭЦ-1 НМ'!$E$636</f>
        <v>855244.60744000005</v>
      </c>
      <c r="E152" s="29">
        <f>'[28]0.1'!$I$32</f>
        <v>1016105.5948051078</v>
      </c>
      <c r="F152" s="29">
        <f>'[28]0.1'!$L$32</f>
        <v>948518.18351151235</v>
      </c>
      <c r="G152" s="47"/>
      <c r="H152" s="47"/>
    </row>
    <row r="153" spans="1:8" ht="25.5">
      <c r="A153" s="36"/>
      <c r="B153" s="38" t="s">
        <v>88</v>
      </c>
      <c r="C153" s="36" t="s">
        <v>31</v>
      </c>
      <c r="D153" s="29">
        <f>'[4]ТТЭЦ-1 НМ'!$E$32</f>
        <v>237.70812457062337</v>
      </c>
      <c r="E153" s="29">
        <f>'[28]4'!$L$24</f>
        <v>263.10000000000002</v>
      </c>
      <c r="F153" s="29">
        <f>'[28]4'!$M$24</f>
        <v>263.10000000000002</v>
      </c>
      <c r="G153" s="47"/>
      <c r="H153" s="47"/>
    </row>
    <row r="154" spans="1:8">
      <c r="A154" s="36" t="s">
        <v>89</v>
      </c>
      <c r="B154" s="38" t="s">
        <v>90</v>
      </c>
      <c r="C154" s="36" t="s">
        <v>80</v>
      </c>
      <c r="D154" s="29">
        <f>'[4]ТТЭЦ-1 НМ'!$E$652</f>
        <v>335717.86217999994</v>
      </c>
      <c r="E154" s="29">
        <f>'[28]0.1'!$I$33</f>
        <v>283886.9716196995</v>
      </c>
      <c r="F154" s="29">
        <f>'[28]0.1'!$L$33</f>
        <v>300145.04522516974</v>
      </c>
    </row>
    <row r="155" spans="1:8">
      <c r="A155" s="36"/>
      <c r="B155" s="38" t="s">
        <v>91</v>
      </c>
      <c r="C155" s="36" t="s">
        <v>92</v>
      </c>
      <c r="D155" s="29">
        <f>'[4]ТТЭЦ-1 НМ'!$E$36</f>
        <v>168.13144519711557</v>
      </c>
      <c r="E155" s="29">
        <f>'[28]4'!$L$28</f>
        <v>140.69999999999999</v>
      </c>
      <c r="F155" s="29">
        <f>'[28]4'!$M$28</f>
        <v>140.69999999999999</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30" t="s">
        <v>101</v>
      </c>
      <c r="D160" s="41"/>
      <c r="E160" s="41"/>
      <c r="F160" s="41"/>
    </row>
    <row r="161" spans="1:7" ht="25.5">
      <c r="A161" s="36" t="s">
        <v>102</v>
      </c>
      <c r="B161" s="38" t="s">
        <v>103</v>
      </c>
      <c r="C161" s="36" t="s">
        <v>27</v>
      </c>
      <c r="D161" s="41"/>
      <c r="E161" s="41"/>
      <c r="F161" s="41"/>
    </row>
    <row r="162" spans="1:7">
      <c r="A162" s="36" t="s">
        <v>104</v>
      </c>
      <c r="B162" s="9" t="s">
        <v>105</v>
      </c>
      <c r="C162" s="36" t="s">
        <v>80</v>
      </c>
      <c r="D162" s="29">
        <f>('[5]2100'!$S$12+'[5]2100'!$AG$12+'[5]2100'!$BH$12)/1000</f>
        <v>1881556.1264299997</v>
      </c>
      <c r="E162" s="41"/>
      <c r="F162" s="41"/>
      <c r="G162" s="47"/>
    </row>
    <row r="163" spans="1:7">
      <c r="A163" s="36"/>
      <c r="B163" s="37" t="s">
        <v>202</v>
      </c>
      <c r="C163" s="36"/>
      <c r="D163" s="40"/>
      <c r="E163" s="41"/>
      <c r="F163" s="41"/>
    </row>
    <row r="164" spans="1:7">
      <c r="A164" s="36" t="s">
        <v>106</v>
      </c>
      <c r="B164" s="38" t="s">
        <v>17</v>
      </c>
      <c r="C164" s="36" t="s">
        <v>80</v>
      </c>
      <c r="D164" s="29">
        <f>'[5]2100'!$S$12/1000</f>
        <v>1075142.0504099999</v>
      </c>
      <c r="E164" s="41"/>
      <c r="F164" s="41"/>
      <c r="G164" s="47"/>
    </row>
    <row r="165" spans="1:7">
      <c r="A165" s="36" t="s">
        <v>107</v>
      </c>
      <c r="B165" s="38" t="s">
        <v>18</v>
      </c>
      <c r="C165" s="36" t="s">
        <v>80</v>
      </c>
      <c r="D165" s="29">
        <f>'[5]2100'!$AG$12/1000</f>
        <v>369786.20604000002</v>
      </c>
      <c r="E165" s="41"/>
      <c r="F165" s="41"/>
    </row>
    <row r="166" spans="1:7" ht="25.5">
      <c r="A166" s="36" t="s">
        <v>108</v>
      </c>
      <c r="B166" s="38" t="s">
        <v>19</v>
      </c>
      <c r="C166" s="36" t="s">
        <v>80</v>
      </c>
      <c r="D166" s="29">
        <f>'[5]2100'!$BH$12/1000</f>
        <v>436627.86998000002</v>
      </c>
      <c r="E166" s="41"/>
      <c r="F166" s="41"/>
    </row>
    <row r="167" spans="1:7">
      <c r="A167" s="36" t="s">
        <v>151</v>
      </c>
      <c r="B167" s="38" t="s">
        <v>152</v>
      </c>
      <c r="C167" s="36" t="s">
        <v>80</v>
      </c>
      <c r="D167" s="29">
        <v>0</v>
      </c>
      <c r="E167" s="41"/>
      <c r="F167" s="41"/>
    </row>
    <row r="168" spans="1:7">
      <c r="A168" s="36" t="s">
        <v>109</v>
      </c>
      <c r="B168" s="9" t="s">
        <v>110</v>
      </c>
      <c r="C168" s="36" t="s">
        <v>80</v>
      </c>
      <c r="D168" s="41"/>
      <c r="E168" s="41"/>
      <c r="F168" s="41"/>
    </row>
    <row r="169" spans="1:7">
      <c r="A169" s="36"/>
      <c r="B169" s="37" t="s">
        <v>202</v>
      </c>
      <c r="C169" s="36"/>
      <c r="D169" s="40"/>
      <c r="E169" s="41"/>
      <c r="F169" s="41"/>
    </row>
    <row r="170" spans="1:7">
      <c r="A170" s="36" t="s">
        <v>111</v>
      </c>
      <c r="B170" s="38" t="s">
        <v>20</v>
      </c>
      <c r="C170" s="36" t="s">
        <v>80</v>
      </c>
      <c r="D170" s="41"/>
      <c r="E170" s="41"/>
      <c r="F170" s="41"/>
    </row>
    <row r="171" spans="1:7">
      <c r="A171" s="36" t="s">
        <v>112</v>
      </c>
      <c r="B171" s="38" t="s">
        <v>34</v>
      </c>
      <c r="C171" s="36" t="s">
        <v>80</v>
      </c>
      <c r="D171" s="41"/>
      <c r="E171" s="41"/>
      <c r="F171" s="41"/>
    </row>
    <row r="172" spans="1:7">
      <c r="A172" s="36" t="s">
        <v>113</v>
      </c>
      <c r="B172" s="9" t="s">
        <v>114</v>
      </c>
      <c r="C172" s="36" t="s">
        <v>80</v>
      </c>
      <c r="D172" s="41"/>
      <c r="E172" s="41"/>
      <c r="F172" s="41"/>
    </row>
    <row r="173" spans="1:7">
      <c r="A173" s="36"/>
      <c r="B173" s="37" t="s">
        <v>202</v>
      </c>
      <c r="C173" s="36"/>
      <c r="D173" s="40"/>
      <c r="E173" s="41"/>
      <c r="F173" s="41"/>
    </row>
    <row r="174" spans="1:7">
      <c r="A174" s="36" t="s">
        <v>115</v>
      </c>
      <c r="B174" s="38" t="s">
        <v>17</v>
      </c>
      <c r="C174" s="36" t="s">
        <v>80</v>
      </c>
      <c r="D174" s="41"/>
      <c r="E174" s="41"/>
      <c r="F174" s="41"/>
    </row>
    <row r="175" spans="1:7">
      <c r="A175" s="36" t="s">
        <v>116</v>
      </c>
      <c r="B175" s="38" t="s">
        <v>18</v>
      </c>
      <c r="C175" s="36" t="s">
        <v>80</v>
      </c>
      <c r="D175" s="41"/>
      <c r="E175" s="41"/>
      <c r="F175" s="41"/>
    </row>
    <row r="176" spans="1:7"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69" customHeight="1">
      <c r="A184" s="36" t="s">
        <v>126</v>
      </c>
      <c r="B184" s="9" t="s">
        <v>12</v>
      </c>
      <c r="C184" s="36" t="s">
        <v>27</v>
      </c>
      <c r="D184" s="112" t="str">
        <f>'ТТЭЦ-1 ДМ_П4'!D184:F184</f>
        <v>"Инвестиционная программа публичного акционерного общества "Фортум" в сфере теплоснабжения г. Тюмени на 2017-2023 годы (с учетом изменений)", утверждена приказом Департамента тарифной и ценовой политики Тюменской области № 36/01-05-ОС от 28.10.2021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Титульный!$C$18</f>
        <v>Тюменская ТЭЦ-1 (БЛ 2) 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2"/>
    </row>
    <row r="8" spans="1:11" s="3" customFormat="1">
      <c r="A8" s="123"/>
      <c r="B8" s="123"/>
      <c r="C8" s="123"/>
      <c r="D8" s="42">
        <f>Титульный!$B$5-2</f>
        <v>2021</v>
      </c>
      <c r="E8" s="43" t="s">
        <v>56</v>
      </c>
      <c r="F8" s="42">
        <f>Титульный!$B$5-1</f>
        <v>2022</v>
      </c>
      <c r="G8" s="43" t="s">
        <v>56</v>
      </c>
      <c r="H8" s="42">
        <f>Титульный!$B$5</f>
        <v>2023</v>
      </c>
      <c r="I8" s="43" t="s">
        <v>56</v>
      </c>
      <c r="K8" s="2"/>
    </row>
    <row r="9" spans="1:11" s="3" customFormat="1">
      <c r="A9" s="123"/>
      <c r="B9" s="123"/>
      <c r="C9" s="123"/>
      <c r="D9" s="10" t="s">
        <v>230</v>
      </c>
      <c r="E9" s="10" t="s">
        <v>231</v>
      </c>
      <c r="F9" s="10" t="s">
        <v>230</v>
      </c>
      <c r="G9" s="10" t="s">
        <v>231</v>
      </c>
      <c r="H9" s="10" t="s">
        <v>230</v>
      </c>
      <c r="I9" s="10"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30" t="s">
        <v>134</v>
      </c>
      <c r="B28" s="37" t="s">
        <v>135</v>
      </c>
      <c r="C28" s="70" t="s">
        <v>311</v>
      </c>
      <c r="D28" s="29">
        <f>'[6]Утв. тарифы на ЭЭ и ЭМ'!D23</f>
        <v>699.51</v>
      </c>
      <c r="E28" s="29">
        <f>'[6]Утв. тарифы на ЭЭ и ЭМ'!E23</f>
        <v>720.5</v>
      </c>
      <c r="F28" s="29">
        <f>'[7]Утв. тарифы на ЭЭ и ЭМ'!D15</f>
        <v>720.5</v>
      </c>
      <c r="G28" s="29">
        <f>'[7]Утв. тарифы на ЭЭ и ЭМ'!E15</f>
        <v>773.68</v>
      </c>
      <c r="H28" s="119">
        <f>'[28]0.1'!$L$20</f>
        <v>808.91986853578999</v>
      </c>
      <c r="I28" s="120"/>
      <c r="K28" s="85" t="b">
        <f>ROUND([8]Свод!$D$132,1)=ROUND(H28,1)</f>
        <v>1</v>
      </c>
    </row>
    <row r="29" spans="1:11" ht="12.75" customHeight="1">
      <c r="A29" s="30"/>
      <c r="B29" s="45" t="s">
        <v>147</v>
      </c>
      <c r="C29" s="70" t="s">
        <v>311</v>
      </c>
      <c r="D29" s="29">
        <f>('[4]ТТЭЦ-1 НМ'!$F$636+'[4]ТТЭЦ-1 НМ'!$G$636+'[4]ТТЭЦ-1 НМ'!$H$636+'[4]ТТЭЦ-1 НМ'!$J$636+'[4]ТТЭЦ-1 НМ'!$K$636+'[4]ТТЭЦ-1 НМ'!$L$636)/('[4]ТТЭЦ-1 НМ'!$F$22+'[4]ТТЭЦ-1 НМ'!$G$22+'[4]ТТЭЦ-1 НМ'!$H$22+'[4]ТТЭЦ-1 НМ'!$J$22+'[4]ТТЭЦ-1 НМ'!$K$22+'[4]ТТЭЦ-1 НМ'!$L$22)</f>
        <v>717.37492744489293</v>
      </c>
      <c r="E29" s="29">
        <f>('[4]ТТЭЦ-1 НМ'!$N$636+'[4]ТТЭЦ-1 НМ'!$O$636+'[4]ТТЭЦ-1 НМ'!$P$636+'[4]ТТЭЦ-1 НМ'!$R$636+'[4]ТТЭЦ-1 НМ'!$S$636+'[4]ТТЭЦ-1 НМ'!$T$636)/('[4]ТТЭЦ-1 НМ'!$N$22+'[4]ТТЭЦ-1 НМ'!$O$22+'[4]ТТЭЦ-1 НМ'!$P$22+'[4]ТТЭЦ-1 НМ'!$R$22+'[4]ТТЭЦ-1 НМ'!$S$22+'[4]ТТЭЦ-1 НМ'!$T$22)</f>
        <v>785.78980938719599</v>
      </c>
      <c r="F29" s="29">
        <f>'[28]2.2'!$G$170</f>
        <v>719.24263334944294</v>
      </c>
      <c r="G29" s="29">
        <f>'[28]2.1'!$G$170</f>
        <v>772.28249590440782</v>
      </c>
      <c r="H29" s="119">
        <f>'[28]2'!$G$170</f>
        <v>807.34296353579009</v>
      </c>
      <c r="I29" s="120"/>
    </row>
    <row r="30" spans="1:11" ht="25.5">
      <c r="A30" s="30" t="s">
        <v>136</v>
      </c>
      <c r="B30" s="37" t="s">
        <v>137</v>
      </c>
      <c r="C30" s="70" t="s">
        <v>312</v>
      </c>
      <c r="D30" s="44"/>
      <c r="E30" s="44"/>
      <c r="F30" s="29">
        <f>'[7]Утв. тарифы на ЭЭ и ЭМ'!F15</f>
        <v>149720</v>
      </c>
      <c r="G30" s="29">
        <f>'[7]Утв. тарифы на ЭЭ и ЭМ'!G15</f>
        <v>156906.56</v>
      </c>
      <c r="H30" s="124">
        <f>'[28]0.1'!$L$21</f>
        <v>164555.76984688206</v>
      </c>
      <c r="I30" s="125"/>
      <c r="K30" s="85" t="b">
        <f>H30=[8]Свод!$E$132</f>
        <v>1</v>
      </c>
    </row>
    <row r="31" spans="1:11" ht="27.75" customHeight="1">
      <c r="A31" s="30" t="s">
        <v>138</v>
      </c>
      <c r="B31" s="37" t="s">
        <v>150</v>
      </c>
      <c r="C31" s="36" t="s">
        <v>309</v>
      </c>
      <c r="D31" s="44"/>
      <c r="E31" s="44"/>
      <c r="F31" s="44"/>
      <c r="G31" s="44"/>
      <c r="H31" s="44"/>
      <c r="I31" s="44"/>
    </row>
    <row r="32" spans="1:11" ht="26.25" customHeight="1">
      <c r="A32" s="30" t="s">
        <v>139</v>
      </c>
      <c r="B32" s="46" t="s">
        <v>37</v>
      </c>
      <c r="C32" s="36" t="s">
        <v>309</v>
      </c>
      <c r="D32" s="29">
        <f>'ТТЭЦ-1 ДМ_П5'!D32</f>
        <v>662.88</v>
      </c>
      <c r="E32" s="29">
        <f>'ТТЭЦ-1 ДМ_П5'!E32</f>
        <v>663.9</v>
      </c>
      <c r="F32" s="29">
        <f>'ТТЭЦ-1 ДМ_П5'!F32</f>
        <v>663.9</v>
      </c>
      <c r="G32" s="29">
        <f>'ТТЭЦ-1 ДМ_П5'!G32</f>
        <v>703.31</v>
      </c>
      <c r="H32" s="119">
        <f>'ТТЭЦ-1 ДМ_П5'!H32</f>
        <v>725.01534920791141</v>
      </c>
      <c r="I32" s="121"/>
    </row>
    <row r="33" spans="1:9" ht="12.75" customHeight="1">
      <c r="A33" s="30" t="s">
        <v>140</v>
      </c>
      <c r="B33" s="46" t="s">
        <v>38</v>
      </c>
      <c r="C33" s="36" t="s">
        <v>309</v>
      </c>
      <c r="D33" s="44"/>
      <c r="E33" s="44"/>
      <c r="F33" s="44"/>
      <c r="G33" s="44"/>
      <c r="H33" s="44"/>
      <c r="I33" s="44"/>
    </row>
    <row r="34" spans="1:9" ht="12.75" customHeight="1">
      <c r="A34" s="30"/>
      <c r="B34" s="38" t="s">
        <v>39</v>
      </c>
      <c r="C34" s="36" t="s">
        <v>309</v>
      </c>
      <c r="D34" s="44"/>
      <c r="E34" s="44"/>
      <c r="F34" s="44"/>
      <c r="G34" s="44"/>
      <c r="H34" s="44"/>
      <c r="I34" s="44"/>
    </row>
    <row r="35" spans="1:9" ht="12.75" customHeight="1">
      <c r="A35" s="30"/>
      <c r="B35" s="38" t="s">
        <v>40</v>
      </c>
      <c r="C35" s="36" t="s">
        <v>309</v>
      </c>
      <c r="D35" s="44"/>
      <c r="E35" s="44"/>
      <c r="F35" s="44"/>
      <c r="G35" s="44"/>
      <c r="H35" s="44"/>
      <c r="I35" s="44"/>
    </row>
    <row r="36" spans="1:9" ht="12.75" customHeight="1">
      <c r="A36" s="30"/>
      <c r="B36" s="38" t="s">
        <v>41</v>
      </c>
      <c r="C36" s="36" t="s">
        <v>309</v>
      </c>
      <c r="D36" s="44"/>
      <c r="E36" s="44"/>
      <c r="F36" s="44"/>
      <c r="G36" s="44"/>
      <c r="H36" s="44"/>
      <c r="I36" s="44"/>
    </row>
    <row r="37" spans="1:9" ht="12.75" customHeight="1">
      <c r="A37" s="30"/>
      <c r="B37" s="38" t="s">
        <v>42</v>
      </c>
      <c r="C37" s="36" t="s">
        <v>309</v>
      </c>
      <c r="D37" s="44"/>
      <c r="E37" s="44"/>
      <c r="F37" s="44"/>
      <c r="G37" s="44"/>
      <c r="H37" s="44"/>
      <c r="I37" s="44"/>
    </row>
    <row r="38" spans="1:9" ht="12.75" customHeight="1">
      <c r="A38" s="30" t="s">
        <v>141</v>
      </c>
      <c r="B38" s="46" t="s">
        <v>43</v>
      </c>
      <c r="C38" s="36" t="s">
        <v>309</v>
      </c>
      <c r="D38" s="44"/>
      <c r="E38" s="44"/>
      <c r="F38" s="44"/>
      <c r="G38" s="44"/>
      <c r="H38" s="44"/>
      <c r="I38" s="44"/>
    </row>
    <row r="39" spans="1:9" ht="12.75" customHeight="1">
      <c r="A39" s="30" t="s">
        <v>142</v>
      </c>
      <c r="B39" s="37" t="s">
        <v>44</v>
      </c>
      <c r="C39" s="36" t="s">
        <v>27</v>
      </c>
      <c r="D39" s="44"/>
      <c r="E39" s="44"/>
      <c r="F39" s="44"/>
      <c r="G39" s="44"/>
      <c r="H39" s="44"/>
      <c r="I39" s="44"/>
    </row>
    <row r="40" spans="1:9" ht="25.5" customHeight="1">
      <c r="A40" s="30" t="s">
        <v>143</v>
      </c>
      <c r="B40" s="38" t="s">
        <v>45</v>
      </c>
      <c r="C40" s="30" t="s">
        <v>310</v>
      </c>
      <c r="D40" s="44"/>
      <c r="E40" s="44"/>
      <c r="F40" s="44"/>
      <c r="G40" s="44"/>
      <c r="H40" s="44"/>
      <c r="I40" s="44"/>
    </row>
    <row r="41" spans="1:9" ht="12.75" customHeight="1">
      <c r="A41" s="30" t="s">
        <v>144</v>
      </c>
      <c r="B41" s="46" t="s">
        <v>46</v>
      </c>
      <c r="C41" s="36" t="s">
        <v>309</v>
      </c>
      <c r="D41" s="44"/>
      <c r="E41" s="44"/>
      <c r="F41" s="44"/>
      <c r="G41" s="44"/>
      <c r="H41" s="44"/>
      <c r="I41" s="44"/>
    </row>
    <row r="42" spans="1:9" ht="25.5">
      <c r="A42" s="30" t="s">
        <v>145</v>
      </c>
      <c r="B42" s="37" t="s">
        <v>47</v>
      </c>
      <c r="C42" s="70" t="s">
        <v>313</v>
      </c>
      <c r="D42" s="44"/>
      <c r="E42" s="44"/>
      <c r="F42" s="44"/>
      <c r="G42" s="44"/>
      <c r="H42" s="44"/>
      <c r="I42" s="44"/>
    </row>
    <row r="43" spans="1:9" ht="25.5">
      <c r="A43" s="30"/>
      <c r="B43" s="38" t="s">
        <v>48</v>
      </c>
      <c r="C43" s="70" t="s">
        <v>313</v>
      </c>
      <c r="D43" s="44"/>
      <c r="E43" s="44"/>
      <c r="F43" s="44"/>
      <c r="G43" s="44"/>
      <c r="H43" s="44"/>
      <c r="I43" s="44"/>
    </row>
    <row r="44" spans="1:9" ht="25.5">
      <c r="A44" s="3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155</v>
      </c>
      <c r="B49" s="116"/>
      <c r="C49" s="116"/>
      <c r="D49" s="116"/>
      <c r="E49" s="116"/>
      <c r="F49" s="116"/>
      <c r="G49" s="116"/>
      <c r="H49" s="116"/>
      <c r="I49" s="116"/>
    </row>
  </sheetData>
  <mergeCells count="17">
    <mergeCell ref="A49:I49"/>
    <mergeCell ref="H32:I32"/>
    <mergeCell ref="A46:I46"/>
    <mergeCell ref="A47:I47"/>
    <mergeCell ref="H2:I2"/>
    <mergeCell ref="A48:I48"/>
    <mergeCell ref="A4:I4"/>
    <mergeCell ref="A5:I5"/>
    <mergeCell ref="A7:A9"/>
    <mergeCell ref="B7:B9"/>
    <mergeCell ref="C7:C9"/>
    <mergeCell ref="H28:I28"/>
    <mergeCell ref="H29:I29"/>
    <mergeCell ref="H30:I30"/>
    <mergeCell ref="D7:E7"/>
    <mergeCell ref="F7:G7"/>
    <mergeCell ref="H7:I7"/>
  </mergeCells>
  <conditionalFormatting sqref="K28">
    <cfRule type="containsText" dxfId="15" priority="3" operator="containsText" text="ложь">
      <formula>NOT(ISERROR(SEARCH("ложь",K28)))</formula>
    </cfRule>
    <cfRule type="containsText" dxfId="14" priority="4" operator="containsText" text="истина">
      <formula>NOT(ISERROR(SEARCH("истина",K28)))</formula>
    </cfRule>
  </conditionalFormatting>
  <conditionalFormatting sqref="K30">
    <cfRule type="containsText" dxfId="13" priority="1" operator="containsText" text="ложь">
      <formula>NOT(ISERROR(SEARCH("ложь",K30)))</formula>
    </cfRule>
    <cfRule type="containsText" dxfId="1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G155" sqref="G155:G156"/>
      <selection pane="topRight" activeCell="G155" sqref="G155:G156"/>
      <selection pane="bottomLeft" activeCell="G155" sqref="G155:G15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3" spans="1:6">
      <c r="B3" s="61"/>
    </row>
    <row r="4" spans="1:6">
      <c r="A4" s="117" t="s">
        <v>287</v>
      </c>
      <c r="B4" s="117"/>
      <c r="C4" s="117"/>
      <c r="D4" s="117"/>
      <c r="E4" s="117"/>
      <c r="F4" s="117"/>
    </row>
    <row r="5" spans="1:6">
      <c r="A5" s="117" t="str">
        <f>Титульный!$C$19</f>
        <v>Тюменская ТЭЦ-2</v>
      </c>
      <c r="B5" s="117"/>
      <c r="C5" s="117"/>
      <c r="D5" s="117"/>
      <c r="E5" s="117"/>
      <c r="F5" s="117"/>
    </row>
    <row r="6" spans="1:6">
      <c r="A6" s="35"/>
      <c r="B6" s="35"/>
      <c r="C6" s="35"/>
      <c r="D6" s="35"/>
      <c r="E6" s="35"/>
      <c r="F6" s="35"/>
    </row>
    <row r="7" spans="1:6" s="8" customFormat="1" ht="38.25">
      <c r="A7" s="118" t="s">
        <v>0</v>
      </c>
      <c r="B7" s="118" t="s">
        <v>8</v>
      </c>
      <c r="C7" s="118" t="s">
        <v>9</v>
      </c>
      <c r="D7" s="11" t="s">
        <v>129</v>
      </c>
      <c r="E7" s="11" t="s">
        <v>130</v>
      </c>
      <c r="F7" s="11" t="s">
        <v>131</v>
      </c>
    </row>
    <row r="8" spans="1:6" s="8" customFormat="1">
      <c r="A8" s="118"/>
      <c r="B8" s="118"/>
      <c r="C8" s="118"/>
      <c r="D8" s="11">
        <f>Титульный!$B$5-2</f>
        <v>2021</v>
      </c>
      <c r="E8" s="11">
        <f>Титульный!$B$5-1</f>
        <v>2022</v>
      </c>
      <c r="F8" s="11">
        <f>Титульный!$B$5</f>
        <v>2023</v>
      </c>
    </row>
    <row r="9" spans="1:6" s="8" customFormat="1">
      <c r="A9" s="118"/>
      <c r="B9" s="118"/>
      <c r="C9" s="118"/>
      <c r="D9" s="11" t="s">
        <v>56</v>
      </c>
      <c r="E9" s="11" t="s">
        <v>56</v>
      </c>
      <c r="F9" s="11"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[29]Год!$H$11</f>
        <v>755</v>
      </c>
      <c r="E139" s="29">
        <f>'[30]0.1'!$I$11</f>
        <v>755</v>
      </c>
      <c r="F139" s="29">
        <f>'[30]0.1'!$L$11</f>
        <v>755</v>
      </c>
    </row>
    <row r="140" spans="1:6" ht="38.25">
      <c r="A140" s="36" t="s">
        <v>69</v>
      </c>
      <c r="B140" s="37" t="s">
        <v>29</v>
      </c>
      <c r="C140" s="36" t="s">
        <v>30</v>
      </c>
      <c r="D140" s="29">
        <f>[29]Год!$H$12-[29]Год!$H$14</f>
        <v>703.92327535628942</v>
      </c>
      <c r="E140" s="29">
        <f>'[30]0.1'!$I$12</f>
        <v>705.19067500000006</v>
      </c>
      <c r="F140" s="29">
        <f>'[30]0.1'!$L$12</f>
        <v>704.39474545459268</v>
      </c>
    </row>
    <row r="141" spans="1:6">
      <c r="A141" s="36" t="s">
        <v>70</v>
      </c>
      <c r="B141" s="37" t="s">
        <v>71</v>
      </c>
      <c r="C141" s="36" t="s">
        <v>132</v>
      </c>
      <c r="D141" s="29">
        <f>'[4]ТТЭЦ-2'!$E$7</f>
        <v>4906.1139999999996</v>
      </c>
      <c r="E141" s="29">
        <f>'[30]0.1'!$I$13</f>
        <v>5144.5955999999996</v>
      </c>
      <c r="F141" s="29">
        <f>'[30]0.1'!$L$13</f>
        <v>4815.79</v>
      </c>
    </row>
    <row r="142" spans="1:6">
      <c r="A142" s="36" t="s">
        <v>72</v>
      </c>
      <c r="B142" s="37" t="s">
        <v>73</v>
      </c>
      <c r="C142" s="36" t="s">
        <v>132</v>
      </c>
      <c r="D142" s="29">
        <f>'[4]ТТЭЦ-2'!$E$22</f>
        <v>4459.152</v>
      </c>
      <c r="E142" s="29">
        <f>'[30]0.1'!$I$15</f>
        <v>4681.5756000000001</v>
      </c>
      <c r="F142" s="29">
        <f>'[30]0.1'!$L$15</f>
        <v>4372.8206348652766</v>
      </c>
    </row>
    <row r="143" spans="1:6">
      <c r="A143" s="36" t="s">
        <v>74</v>
      </c>
      <c r="B143" s="37" t="s">
        <v>75</v>
      </c>
      <c r="C143" s="36" t="s">
        <v>76</v>
      </c>
      <c r="D143" s="29">
        <f>'[4]ТТЭЦ-2'!$E$23</f>
        <v>3308.3119999999999</v>
      </c>
      <c r="E143" s="29">
        <f>'[30]0.1'!$I$16</f>
        <v>3046.8591000000001</v>
      </c>
      <c r="F143" s="29">
        <f>'[30]0.1'!$L$16</f>
        <v>3096.3409999999999</v>
      </c>
    </row>
    <row r="144" spans="1:6">
      <c r="A144" s="36" t="s">
        <v>77</v>
      </c>
      <c r="B144" s="37" t="s">
        <v>78</v>
      </c>
      <c r="C144" s="36" t="s">
        <v>76</v>
      </c>
      <c r="D144" s="29">
        <f>'[4]ТТЭЦ-2'!$E$29</f>
        <v>3296.1247710000007</v>
      </c>
      <c r="E144" s="29">
        <f>'[30]0.1'!$I$17</f>
        <v>3035.3851</v>
      </c>
      <c r="F144" s="29">
        <f>'[30]0.1'!$L$17</f>
        <v>3084.973</v>
      </c>
    </row>
    <row r="145" spans="1:8">
      <c r="A145" s="36" t="s">
        <v>79</v>
      </c>
      <c r="B145" s="37" t="s">
        <v>10</v>
      </c>
      <c r="C145" s="36" t="s">
        <v>80</v>
      </c>
      <c r="D145" s="40"/>
      <c r="E145" s="29">
        <f>'[30]0.1'!$I$43</f>
        <v>5818576.4993792288</v>
      </c>
      <c r="F145" s="29">
        <f>'[30]0.1'!$L$43</f>
        <v>5786208.1993307406</v>
      </c>
    </row>
    <row r="146" spans="1:8">
      <c r="A146" s="36"/>
      <c r="B146" s="37" t="s">
        <v>202</v>
      </c>
      <c r="C146" s="36"/>
      <c r="D146" s="40"/>
      <c r="E146" s="40"/>
      <c r="F146" s="40"/>
    </row>
    <row r="147" spans="1:8">
      <c r="A147" s="36" t="s">
        <v>81</v>
      </c>
      <c r="B147" s="38" t="s">
        <v>13</v>
      </c>
      <c r="C147" s="36" t="s">
        <v>80</v>
      </c>
      <c r="D147" s="40"/>
      <c r="E147" s="29">
        <f>'[30]0.1'!$G$43</f>
        <v>4065215.7161631249</v>
      </c>
      <c r="F147" s="29">
        <f>'[30]0.1'!$J$43</f>
        <v>3954849.1093366435</v>
      </c>
    </row>
    <row r="148" spans="1:8">
      <c r="A148" s="36" t="s">
        <v>82</v>
      </c>
      <c r="B148" s="38" t="s">
        <v>14</v>
      </c>
      <c r="C148" s="36" t="s">
        <v>80</v>
      </c>
      <c r="D148" s="40"/>
      <c r="E148" s="29">
        <f>'[30]0.1'!$H$43</f>
        <v>1753360.7832161044</v>
      </c>
      <c r="F148" s="29">
        <f>'[30]0.1'!$K$43</f>
        <v>1831359.0899940969</v>
      </c>
    </row>
    <row r="149" spans="1:8" ht="25.5">
      <c r="A149" s="36" t="s">
        <v>83</v>
      </c>
      <c r="B149" s="38" t="s">
        <v>15</v>
      </c>
      <c r="C149" s="36" t="s">
        <v>80</v>
      </c>
      <c r="D149" s="41"/>
      <c r="E149" s="41"/>
      <c r="F149" s="41"/>
    </row>
    <row r="150" spans="1:8">
      <c r="A150" s="36" t="s">
        <v>84</v>
      </c>
      <c r="B150" s="37" t="s">
        <v>85</v>
      </c>
      <c r="C150" s="36" t="s">
        <v>80</v>
      </c>
      <c r="D150" s="29">
        <f>'[4]ТТЭЦ-2'!$E$620</f>
        <v>5613230.6223199992</v>
      </c>
      <c r="E150" s="29">
        <f>'[30]0.1'!$I$31</f>
        <v>5600792.5613648668</v>
      </c>
      <c r="F150" s="29">
        <f>'[30]0.1'!$L$31</f>
        <v>5580509.1972035831</v>
      </c>
      <c r="G150" s="47"/>
      <c r="H150" s="47"/>
    </row>
    <row r="151" spans="1:8">
      <c r="A151" s="36"/>
      <c r="B151" s="37" t="s">
        <v>202</v>
      </c>
      <c r="C151" s="36"/>
      <c r="D151" s="40"/>
      <c r="E151" s="40"/>
      <c r="F151" s="40"/>
    </row>
    <row r="152" spans="1:8">
      <c r="A152" s="36" t="s">
        <v>86</v>
      </c>
      <c r="B152" s="38" t="s">
        <v>87</v>
      </c>
      <c r="C152" s="36" t="s">
        <v>80</v>
      </c>
      <c r="D152" s="29">
        <f>'[4]ТТЭЦ-2'!$E$636</f>
        <v>3910221.8892600001</v>
      </c>
      <c r="E152" s="29">
        <f>'[30]0.1'!$I$32</f>
        <v>4024930.024467547</v>
      </c>
      <c r="F152" s="29">
        <f>'[30]0.1'!$L$32</f>
        <v>3914995.9824003289</v>
      </c>
      <c r="G152" s="47"/>
      <c r="H152" s="47"/>
    </row>
    <row r="153" spans="1:8" ht="25.5">
      <c r="A153" s="36"/>
      <c r="B153" s="38" t="s">
        <v>88</v>
      </c>
      <c r="C153" s="36" t="s">
        <v>31</v>
      </c>
      <c r="D153" s="29">
        <f>'[4]ТТЭЦ-2'!$E$32</f>
        <v>278.19080166142322</v>
      </c>
      <c r="E153" s="29">
        <f>'[30]4'!$L$24</f>
        <v>272</v>
      </c>
      <c r="F153" s="29">
        <f>'[30]4'!$M$24</f>
        <v>272</v>
      </c>
      <c r="G153" s="47"/>
      <c r="H153" s="47"/>
    </row>
    <row r="154" spans="1:8">
      <c r="A154" s="36" t="s">
        <v>89</v>
      </c>
      <c r="B154" s="38" t="s">
        <v>90</v>
      </c>
      <c r="C154" s="36" t="s">
        <v>80</v>
      </c>
      <c r="D154" s="29">
        <f>'[4]ТТЭЦ-2'!$E$652</f>
        <v>1703008.7330600005</v>
      </c>
      <c r="E154" s="29">
        <f>'[30]0.1'!$I$33</f>
        <v>1575862.5368973198</v>
      </c>
      <c r="F154" s="29">
        <f>'[30]0.1'!$L$33</f>
        <v>1665513.2148032542</v>
      </c>
    </row>
    <row r="155" spans="1:8">
      <c r="A155" s="36"/>
      <c r="B155" s="38" t="s">
        <v>91</v>
      </c>
      <c r="C155" s="36" t="s">
        <v>92</v>
      </c>
      <c r="D155" s="29">
        <f>'[4]ТТЭЦ-2'!$E$36</f>
        <v>163.41022249412993</v>
      </c>
      <c r="E155" s="29">
        <f>'[30]4'!$L$28</f>
        <v>164.7</v>
      </c>
      <c r="F155" s="29">
        <f>'[30]4'!$M$28</f>
        <v>164.7</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11" t="s">
        <v>101</v>
      </c>
      <c r="D160" s="41"/>
      <c r="E160" s="41"/>
      <c r="F160" s="41"/>
    </row>
    <row r="161" spans="1:6" ht="25.5">
      <c r="A161" s="36" t="s">
        <v>102</v>
      </c>
      <c r="B161" s="38" t="s">
        <v>103</v>
      </c>
      <c r="C161" s="36" t="s">
        <v>27</v>
      </c>
      <c r="D161" s="41"/>
      <c r="E161" s="41"/>
      <c r="F161" s="41"/>
    </row>
    <row r="162" spans="1:6">
      <c r="A162" s="36" t="s">
        <v>104</v>
      </c>
      <c r="B162" s="9" t="s">
        <v>105</v>
      </c>
      <c r="C162" s="36" t="s">
        <v>80</v>
      </c>
      <c r="D162" s="29">
        <f>('[5]2200'!$D$12-'[5]2200'!$S$12-'[5]2200'!$AG$12-'[5]2200'!$BH$12)/1000</f>
        <v>9652890.7070700023</v>
      </c>
      <c r="E162" s="41"/>
      <c r="F162" s="41"/>
    </row>
    <row r="163" spans="1:6">
      <c r="A163" s="36"/>
      <c r="B163" s="37" t="s">
        <v>202</v>
      </c>
      <c r="C163" s="36"/>
      <c r="D163" s="40"/>
      <c r="E163" s="41"/>
      <c r="F163" s="41"/>
    </row>
    <row r="164" spans="1:6">
      <c r="A164" s="36" t="s">
        <v>106</v>
      </c>
      <c r="B164" s="38" t="s">
        <v>17</v>
      </c>
      <c r="C164" s="36" t="s">
        <v>80</v>
      </c>
      <c r="D164" s="29">
        <f>'[5]2200'!$N$12/1000</f>
        <v>6455032.6101000002</v>
      </c>
      <c r="E164" s="41"/>
      <c r="F164" s="41"/>
    </row>
    <row r="165" spans="1:6">
      <c r="A165" s="36" t="s">
        <v>107</v>
      </c>
      <c r="B165" s="38" t="s">
        <v>18</v>
      </c>
      <c r="C165" s="36" t="s">
        <v>80</v>
      </c>
      <c r="D165" s="29">
        <f>'[5]2200'!$X$12/1000</f>
        <v>983864.04587000015</v>
      </c>
      <c r="E165" s="41"/>
      <c r="F165" s="41"/>
    </row>
    <row r="166" spans="1:6" ht="25.5">
      <c r="A166" s="36" t="s">
        <v>108</v>
      </c>
      <c r="B166" s="38" t="s">
        <v>19</v>
      </c>
      <c r="C166" s="36" t="s">
        <v>80</v>
      </c>
      <c r="D166" s="29">
        <f>('[5]2200'!$AY$12+'[5]2200'!$BQ$12)/1000</f>
        <v>2061182.15497</v>
      </c>
      <c r="E166" s="41"/>
      <c r="F166" s="41"/>
    </row>
    <row r="167" spans="1:6">
      <c r="A167" s="36" t="s">
        <v>151</v>
      </c>
      <c r="B167" s="38" t="s">
        <v>152</v>
      </c>
      <c r="C167" s="36" t="s">
        <v>80</v>
      </c>
      <c r="D167" s="29">
        <f>('[5]2200'!$CI$12+'[5]2200'!$DA$12+'[5]2200'!$DK$12+'[5]2200'!$DM$12+'[5]2200'!$DO$12+'[5]2200'!$DP$12)/1000</f>
        <v>152811.89612999998</v>
      </c>
      <c r="E167" s="41"/>
      <c r="F167" s="41"/>
    </row>
    <row r="168" spans="1:6">
      <c r="A168" s="36" t="s">
        <v>109</v>
      </c>
      <c r="B168" s="9" t="s">
        <v>110</v>
      </c>
      <c r="C168" s="36" t="s">
        <v>80</v>
      </c>
      <c r="D168" s="41"/>
      <c r="E168" s="41"/>
      <c r="F168" s="41"/>
    </row>
    <row r="169" spans="1:6">
      <c r="A169" s="36"/>
      <c r="B169" s="37" t="s">
        <v>202</v>
      </c>
      <c r="C169" s="36"/>
      <c r="D169" s="40"/>
      <c r="E169" s="41"/>
      <c r="F169" s="41"/>
    </row>
    <row r="170" spans="1:6">
      <c r="A170" s="36" t="s">
        <v>111</v>
      </c>
      <c r="B170" s="38" t="s">
        <v>20</v>
      </c>
      <c r="C170" s="36" t="s">
        <v>80</v>
      </c>
      <c r="D170" s="41"/>
      <c r="E170" s="41"/>
      <c r="F170" s="41"/>
    </row>
    <row r="171" spans="1:6">
      <c r="A171" s="36" t="s">
        <v>112</v>
      </c>
      <c r="B171" s="38" t="s">
        <v>34</v>
      </c>
      <c r="C171" s="36" t="s">
        <v>80</v>
      </c>
      <c r="D171" s="41"/>
      <c r="E171" s="41"/>
      <c r="F171" s="41"/>
    </row>
    <row r="172" spans="1:6">
      <c r="A172" s="36" t="s">
        <v>113</v>
      </c>
      <c r="B172" s="9" t="s">
        <v>114</v>
      </c>
      <c r="C172" s="36" t="s">
        <v>80</v>
      </c>
      <c r="D172" s="41"/>
      <c r="E172" s="41"/>
      <c r="F172" s="41"/>
    </row>
    <row r="173" spans="1:6">
      <c r="A173" s="36"/>
      <c r="B173" s="37" t="s">
        <v>202</v>
      </c>
      <c r="C173" s="36"/>
      <c r="D173" s="40"/>
      <c r="E173" s="41"/>
      <c r="F173" s="41"/>
    </row>
    <row r="174" spans="1:6">
      <c r="A174" s="36" t="s">
        <v>115</v>
      </c>
      <c r="B174" s="38" t="s">
        <v>17</v>
      </c>
      <c r="C174" s="36" t="s">
        <v>80</v>
      </c>
      <c r="D174" s="41"/>
      <c r="E174" s="41"/>
      <c r="F174" s="41"/>
    </row>
    <row r="175" spans="1:6">
      <c r="A175" s="36" t="s">
        <v>116</v>
      </c>
      <c r="B175" s="38" t="s">
        <v>18</v>
      </c>
      <c r="C175" s="36" t="s">
        <v>80</v>
      </c>
      <c r="D175" s="41"/>
      <c r="E175" s="41"/>
      <c r="F175" s="41"/>
    </row>
    <row r="176" spans="1:6"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69" customHeight="1">
      <c r="A184" s="36" t="s">
        <v>126</v>
      </c>
      <c r="B184" s="9" t="s">
        <v>12</v>
      </c>
      <c r="C184" s="36" t="s">
        <v>27</v>
      </c>
      <c r="D184" s="112" t="str">
        <f>'ТТЭЦ-1 ДМ_П4'!D184:F184</f>
        <v>"Инвестиционная программа публичного акционерного общества "Фортум" в сфере теплоснабжения г. Тюмени на 2017-2023 годы (с учетом изменений)", утверждена приказом Департамента тарифной и ценовой политики Тюменской области № 36/01-05-ОС от 28.10.2021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Титульный!$C$19</f>
        <v>Тюменская ТЭЦ-2</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1"/>
    </row>
    <row r="8" spans="1:11" s="3" customFormat="1">
      <c r="A8" s="123"/>
      <c r="B8" s="123"/>
      <c r="C8" s="123"/>
      <c r="D8" s="42">
        <f>Титульный!$B$5-2</f>
        <v>2021</v>
      </c>
      <c r="E8" s="43" t="s">
        <v>56</v>
      </c>
      <c r="F8" s="42">
        <f>Титульный!$B$5-1</f>
        <v>2022</v>
      </c>
      <c r="G8" s="43" t="s">
        <v>56</v>
      </c>
      <c r="H8" s="42">
        <f>Титульный!$B$5</f>
        <v>2023</v>
      </c>
      <c r="I8" s="43" t="s">
        <v>56</v>
      </c>
      <c r="K8" s="1"/>
    </row>
    <row r="9" spans="1:11" s="3" customFormat="1">
      <c r="A9" s="123"/>
      <c r="B9" s="123"/>
      <c r="C9" s="123"/>
      <c r="D9" s="10" t="s">
        <v>230</v>
      </c>
      <c r="E9" s="10" t="s">
        <v>231</v>
      </c>
      <c r="F9" s="10" t="s">
        <v>230</v>
      </c>
      <c r="G9" s="10" t="s">
        <v>231</v>
      </c>
      <c r="H9" s="10" t="s">
        <v>230</v>
      </c>
      <c r="I9" s="10"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11" t="s">
        <v>134</v>
      </c>
      <c r="B28" s="37" t="s">
        <v>135</v>
      </c>
      <c r="C28" s="70" t="s">
        <v>311</v>
      </c>
      <c r="D28" s="29">
        <f>'[6]Утв. тарифы на ЭЭ и ЭМ'!D24</f>
        <v>781.37</v>
      </c>
      <c r="E28" s="29">
        <f>'[6]Утв. тарифы на ЭЭ и ЭМ'!E24</f>
        <v>804.83007353241806</v>
      </c>
      <c r="F28" s="29">
        <f>'[7]Утв. тарифы на ЭЭ и ЭМ'!D16</f>
        <v>804.83</v>
      </c>
      <c r="G28" s="29">
        <f>'[7]Утв. тарифы на ЭЭ и ЭМ'!E16</f>
        <v>868.34</v>
      </c>
      <c r="H28" s="119">
        <f>'[30]0.1'!$L$20</f>
        <v>904.41603705487671</v>
      </c>
      <c r="I28" s="120"/>
      <c r="K28" s="85" t="b">
        <f>ROUND([8]Свод!$D$146,1)=ROUND(H28,1)</f>
        <v>1</v>
      </c>
    </row>
    <row r="29" spans="1:11" ht="12.75" customHeight="1">
      <c r="A29" s="11"/>
      <c r="B29" s="45" t="s">
        <v>147</v>
      </c>
      <c r="C29" s="70" t="s">
        <v>311</v>
      </c>
      <c r="D29" s="29">
        <f>('[4]ТТЭЦ-2'!$F$636+'[4]ТТЭЦ-2'!$G$636+'[4]ТТЭЦ-2'!$H$636+'[4]ТТЭЦ-2'!$J$636+'[4]ТТЭЦ-2'!$K$636+'[4]ТТЭЦ-2'!$L$636)/('[4]ТТЭЦ-2'!$F$22+'[4]ТТЭЦ-2'!$G$22+'[4]ТТЭЦ-2'!$H$22+'[4]ТТЭЦ-2'!$J$22+'[4]ТТЭЦ-2'!$K$22+'[4]ТТЭЦ-2'!$L$22)</f>
        <v>852.80045553155969</v>
      </c>
      <c r="E29" s="29">
        <f>('[4]ТТЭЦ-2'!$N$636+'[4]ТТЭЦ-2'!$O$636+'[4]ТТЭЦ-2'!$P$636+'[4]ТТЭЦ-2'!$R$636+'[4]ТТЭЦ-2'!$S$636+'[4]ТТЭЦ-2'!$T$636)/('[4]ТТЭЦ-2'!$N$22+'[4]ТТЭЦ-2'!$O$22+'[4]ТТЭЦ-2'!$P$22+'[4]ТТЭЦ-2'!$R$22+'[4]ТТЭЦ-2'!$S$22+'[4]ТТЭЦ-2'!$T$22)</f>
        <v>901.38838873319173</v>
      </c>
      <c r="F29" s="29">
        <f>'[30]2.2'!$G$170</f>
        <v>796.69398413577642</v>
      </c>
      <c r="G29" s="29">
        <f>'[30]2.1'!$G$170</f>
        <v>859.73833776550521</v>
      </c>
      <c r="H29" s="119">
        <f>'[30]2'!$G$170</f>
        <v>895.30221093117098</v>
      </c>
      <c r="I29" s="120"/>
    </row>
    <row r="30" spans="1:11" ht="25.5">
      <c r="A30" s="11" t="s">
        <v>136</v>
      </c>
      <c r="B30" s="37" t="s">
        <v>137</v>
      </c>
      <c r="C30" s="70" t="s">
        <v>312</v>
      </c>
      <c r="D30" s="29">
        <f>'[6]Утв. тарифы на ЭЭ и ЭМ'!F24</f>
        <v>190840.08</v>
      </c>
      <c r="E30" s="29">
        <f>'[6]Утв. тарифы на ЭЭ и ЭМ'!G24</f>
        <v>197214.69</v>
      </c>
      <c r="F30" s="29">
        <f>'[7]Утв. тарифы на ЭЭ и ЭМ'!F16</f>
        <v>197214.69</v>
      </c>
      <c r="G30" s="29">
        <f>'[7]Утв. тарифы на ЭЭ и ЭМ'!G16</f>
        <v>207197.01</v>
      </c>
      <c r="H30" s="119">
        <f>'[30]0.1'!$L$21</f>
        <v>216658.71087811224</v>
      </c>
      <c r="I30" s="120"/>
      <c r="K30" s="85" t="b">
        <f>ROUND([8]Свод!$E$146,1)=ROUND(H30,1)</f>
        <v>1</v>
      </c>
    </row>
    <row r="31" spans="1:11" ht="27.75" customHeight="1">
      <c r="A31" s="11" t="s">
        <v>138</v>
      </c>
      <c r="B31" s="37" t="s">
        <v>150</v>
      </c>
      <c r="C31" s="36" t="s">
        <v>309</v>
      </c>
      <c r="D31" s="44"/>
      <c r="E31" s="44"/>
      <c r="F31" s="44"/>
      <c r="G31" s="44"/>
      <c r="H31" s="44"/>
      <c r="I31" s="44"/>
    </row>
    <row r="32" spans="1:11" ht="26.25" customHeight="1">
      <c r="A32" s="11" t="s">
        <v>139</v>
      </c>
      <c r="B32" s="46" t="s">
        <v>37</v>
      </c>
      <c r="C32" s="36" t="s">
        <v>309</v>
      </c>
      <c r="D32" s="29">
        <f>'ТТЭЦ-1 ДМ_П5'!D32</f>
        <v>662.88</v>
      </c>
      <c r="E32" s="29">
        <f>'ТТЭЦ-1 ДМ_П5'!E32</f>
        <v>663.9</v>
      </c>
      <c r="F32" s="29">
        <f>'ТТЭЦ-1 ДМ_П5'!F32</f>
        <v>663.9</v>
      </c>
      <c r="G32" s="29">
        <f>'ТТЭЦ-1 ДМ_П5'!G32</f>
        <v>703.31</v>
      </c>
      <c r="H32" s="119">
        <f>'ТТЭЦ-1 ДМ_П5'!H32</f>
        <v>725.01534920791141</v>
      </c>
      <c r="I32" s="121"/>
    </row>
    <row r="33" spans="1:9" ht="12.75" customHeight="1">
      <c r="A33" s="11" t="s">
        <v>140</v>
      </c>
      <c r="B33" s="46" t="s">
        <v>38</v>
      </c>
      <c r="C33" s="36" t="s">
        <v>309</v>
      </c>
      <c r="D33" s="44"/>
      <c r="E33" s="44"/>
      <c r="F33" s="44"/>
      <c r="G33" s="44"/>
      <c r="H33" s="44"/>
      <c r="I33" s="44"/>
    </row>
    <row r="34" spans="1:9" ht="12.75" customHeight="1">
      <c r="A34" s="11"/>
      <c r="B34" s="38" t="s">
        <v>39</v>
      </c>
      <c r="C34" s="36" t="s">
        <v>309</v>
      </c>
      <c r="D34" s="44"/>
      <c r="E34" s="44"/>
      <c r="F34" s="44"/>
      <c r="G34" s="44"/>
      <c r="H34" s="44"/>
      <c r="I34" s="44"/>
    </row>
    <row r="35" spans="1:9" ht="12.75" customHeight="1">
      <c r="A35" s="11"/>
      <c r="B35" s="38" t="s">
        <v>40</v>
      </c>
      <c r="C35" s="36" t="s">
        <v>309</v>
      </c>
      <c r="D35" s="44"/>
      <c r="E35" s="44"/>
      <c r="F35" s="44"/>
      <c r="G35" s="44"/>
      <c r="H35" s="44"/>
      <c r="I35" s="44"/>
    </row>
    <row r="36" spans="1:9" ht="12.75" customHeight="1">
      <c r="A36" s="11"/>
      <c r="B36" s="38" t="s">
        <v>41</v>
      </c>
      <c r="C36" s="36" t="s">
        <v>309</v>
      </c>
      <c r="D36" s="44"/>
      <c r="E36" s="44"/>
      <c r="F36" s="44"/>
      <c r="G36" s="44"/>
      <c r="H36" s="44"/>
      <c r="I36" s="44"/>
    </row>
    <row r="37" spans="1:9" ht="12.75" customHeight="1">
      <c r="A37" s="11"/>
      <c r="B37" s="38" t="s">
        <v>42</v>
      </c>
      <c r="C37" s="36" t="s">
        <v>309</v>
      </c>
      <c r="D37" s="44"/>
      <c r="E37" s="44"/>
      <c r="F37" s="44"/>
      <c r="G37" s="44"/>
      <c r="H37" s="44"/>
      <c r="I37" s="44"/>
    </row>
    <row r="38" spans="1:9" ht="12.75" customHeight="1">
      <c r="A38" s="11" t="s">
        <v>141</v>
      </c>
      <c r="B38" s="46" t="s">
        <v>43</v>
      </c>
      <c r="C38" s="36" t="s">
        <v>309</v>
      </c>
      <c r="D38" s="44"/>
      <c r="E38" s="44"/>
      <c r="F38" s="44"/>
      <c r="G38" s="44"/>
      <c r="H38" s="44"/>
      <c r="I38" s="44"/>
    </row>
    <row r="39" spans="1:9" ht="12.75" customHeight="1">
      <c r="A39" s="11" t="s">
        <v>142</v>
      </c>
      <c r="B39" s="37" t="s">
        <v>44</v>
      </c>
      <c r="C39" s="36" t="s">
        <v>27</v>
      </c>
      <c r="D39" s="44"/>
      <c r="E39" s="44"/>
      <c r="F39" s="44"/>
      <c r="G39" s="44"/>
      <c r="H39" s="44"/>
      <c r="I39" s="44"/>
    </row>
    <row r="40" spans="1:9" ht="25.5" customHeight="1">
      <c r="A40" s="11" t="s">
        <v>143</v>
      </c>
      <c r="B40" s="38" t="s">
        <v>45</v>
      </c>
      <c r="C40" s="11" t="s">
        <v>310</v>
      </c>
      <c r="D40" s="44"/>
      <c r="E40" s="44"/>
      <c r="F40" s="44"/>
      <c r="G40" s="44"/>
      <c r="H40" s="44"/>
      <c r="I40" s="44"/>
    </row>
    <row r="41" spans="1:9" ht="12.75" customHeight="1">
      <c r="A41" s="11" t="s">
        <v>144</v>
      </c>
      <c r="B41" s="46" t="s">
        <v>46</v>
      </c>
      <c r="C41" s="36" t="s">
        <v>309</v>
      </c>
      <c r="D41" s="44"/>
      <c r="E41" s="44"/>
      <c r="F41" s="44"/>
      <c r="G41" s="44"/>
      <c r="H41" s="44"/>
      <c r="I41" s="44"/>
    </row>
    <row r="42" spans="1:9" ht="25.5">
      <c r="A42" s="11" t="s">
        <v>145</v>
      </c>
      <c r="B42" s="37" t="s">
        <v>47</v>
      </c>
      <c r="C42" s="70" t="s">
        <v>313</v>
      </c>
      <c r="D42" s="44"/>
      <c r="E42" s="44"/>
      <c r="F42" s="44"/>
      <c r="G42" s="44"/>
      <c r="H42" s="44"/>
      <c r="I42" s="44"/>
    </row>
    <row r="43" spans="1:9" ht="25.5">
      <c r="A43" s="11"/>
      <c r="B43" s="38" t="s">
        <v>48</v>
      </c>
      <c r="C43" s="70" t="s">
        <v>313</v>
      </c>
      <c r="D43" s="29">
        <f>'[9]Утв. тарифы на ТЭ и ТН'!V28</f>
        <v>38.18</v>
      </c>
      <c r="E43" s="29">
        <f>'[9]Утв. тарифы на ТЭ и ТН'!W28</f>
        <v>60.63</v>
      </c>
      <c r="F43" s="29">
        <f>'[9]Утв. тарифы на ТЭ и ТН'!X28</f>
        <v>51.7</v>
      </c>
      <c r="G43" s="29">
        <f>'[9]Утв. тарифы на ТЭ и ТН'!Y28</f>
        <v>53.77</v>
      </c>
      <c r="H43" s="119">
        <f>'[10]Тариф ХОВ ТТЭЦ-2_'!$L$47</f>
        <v>58.657979082111531</v>
      </c>
      <c r="I43" s="121"/>
    </row>
    <row r="44" spans="1:9" ht="25.5">
      <c r="A44" s="11"/>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155</v>
      </c>
      <c r="B49" s="116"/>
      <c r="C49" s="116"/>
      <c r="D49" s="116"/>
      <c r="E49" s="116"/>
      <c r="F49" s="116"/>
      <c r="G49" s="116"/>
      <c r="H49" s="116"/>
      <c r="I49" s="116"/>
    </row>
  </sheetData>
  <mergeCells count="18">
    <mergeCell ref="H28:I28"/>
    <mergeCell ref="H29:I29"/>
    <mergeCell ref="A47:I47"/>
    <mergeCell ref="A48:I48"/>
    <mergeCell ref="H2:I2"/>
    <mergeCell ref="A4:I4"/>
    <mergeCell ref="A7:A9"/>
    <mergeCell ref="B7:B9"/>
    <mergeCell ref="C7:C9"/>
    <mergeCell ref="D7:E7"/>
    <mergeCell ref="F7:G7"/>
    <mergeCell ref="H7:I7"/>
    <mergeCell ref="A5:I5"/>
    <mergeCell ref="A49:I49"/>
    <mergeCell ref="H32:I32"/>
    <mergeCell ref="H43:I43"/>
    <mergeCell ref="A46:I46"/>
    <mergeCell ref="H30:I30"/>
  </mergeCells>
  <conditionalFormatting sqref="K28">
    <cfRule type="containsText" dxfId="11" priority="3" operator="containsText" text="ложь">
      <formula>NOT(ISERROR(SEARCH("ложь",K28)))</formula>
    </cfRule>
    <cfRule type="containsText" dxfId="10" priority="4" operator="containsText" text="истина">
      <formula>NOT(ISERROR(SEARCH("истина",K28)))</formula>
    </cfRule>
  </conditionalFormatting>
  <conditionalFormatting sqref="K30">
    <cfRule type="containsText" dxfId="9" priority="1" operator="containsText" text="ложь">
      <formula>NOT(ISERROR(SEARCH("ложь",K30)))</formula>
    </cfRule>
    <cfRule type="containsText" dxfId="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9"/>
  <sheetViews>
    <sheetView zoomScaleNormal="100" workbookViewId="0">
      <pane xSplit="3" ySplit="9" topLeftCell="D10" activePane="bottomRight" state="frozen"/>
      <selection activeCell="D182" sqref="D182:D183"/>
      <selection pane="topRight" activeCell="D182" sqref="D182:D183"/>
      <selection pane="bottomLeft" activeCell="D182" sqref="D182:D183"/>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7" width="11.7109375" style="33" bestFit="1" customWidth="1"/>
    <col min="8" max="8" width="15.42578125" style="33" bestFit="1" customWidth="1"/>
    <col min="9" max="10" width="13.42578125" style="33" customWidth="1"/>
    <col min="11"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3" spans="1:6">
      <c r="B3" s="61"/>
    </row>
    <row r="4" spans="1:6">
      <c r="A4" s="117" t="s">
        <v>287</v>
      </c>
      <c r="B4" s="117"/>
      <c r="C4" s="117"/>
      <c r="D4" s="117"/>
      <c r="E4" s="117"/>
      <c r="F4" s="117"/>
    </row>
    <row r="5" spans="1:6">
      <c r="A5" s="117" t="str">
        <f>Титульный!$C$20</f>
        <v>Няганская ГРЭС (БЛ 1) НВ</v>
      </c>
      <c r="B5" s="117"/>
      <c r="C5" s="117"/>
      <c r="D5" s="117"/>
      <c r="E5" s="117"/>
      <c r="F5" s="117"/>
    </row>
    <row r="6" spans="1:6">
      <c r="A6" s="35"/>
      <c r="B6" s="35"/>
      <c r="C6" s="35"/>
      <c r="D6" s="35"/>
      <c r="E6" s="35"/>
      <c r="F6" s="35"/>
    </row>
    <row r="7" spans="1:6" s="8" customFormat="1" ht="38.25">
      <c r="A7" s="118" t="s">
        <v>0</v>
      </c>
      <c r="B7" s="118" t="s">
        <v>8</v>
      </c>
      <c r="C7" s="118" t="s">
        <v>9</v>
      </c>
      <c r="D7" s="30" t="s">
        <v>129</v>
      </c>
      <c r="E7" s="30" t="s">
        <v>130</v>
      </c>
      <c r="F7" s="30" t="s">
        <v>131</v>
      </c>
    </row>
    <row r="8" spans="1:6" s="8" customFormat="1">
      <c r="A8" s="118"/>
      <c r="B8" s="118"/>
      <c r="C8" s="118"/>
      <c r="D8" s="30">
        <f>Титульный!$B$5-2</f>
        <v>2021</v>
      </c>
      <c r="E8" s="30">
        <f>Титульный!$B$5-1</f>
        <v>2022</v>
      </c>
      <c r="F8" s="30">
        <f>Титульный!$B$5</f>
        <v>2023</v>
      </c>
    </row>
    <row r="9" spans="1:6" s="8" customFormat="1">
      <c r="A9" s="118"/>
      <c r="B9" s="118"/>
      <c r="C9" s="118"/>
      <c r="D9" s="30" t="s">
        <v>56</v>
      </c>
      <c r="E9" s="30" t="s">
        <v>56</v>
      </c>
      <c r="F9" s="3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[31]Год!$H$11</f>
        <v>453.19999999999987</v>
      </c>
      <c r="E139" s="29">
        <f>'[32]0.1'!$I$11</f>
        <v>453.2</v>
      </c>
      <c r="F139" s="29">
        <f>'[32]0.1'!$L$11</f>
        <v>453.19999999999987</v>
      </c>
    </row>
    <row r="140" spans="1:6" ht="38.25">
      <c r="A140" s="36" t="s">
        <v>69</v>
      </c>
      <c r="B140" s="37" t="s">
        <v>29</v>
      </c>
      <c r="C140" s="36" t="s">
        <v>30</v>
      </c>
      <c r="D140" s="29">
        <f>[31]Год!$H$12-[31]Год!$H$14</f>
        <v>442.58523163339419</v>
      </c>
      <c r="E140" s="29">
        <f>'[32]0.1'!$I$12</f>
        <v>442.43670833333329</v>
      </c>
      <c r="F140" s="29">
        <f>'[32]0.1'!$L$12</f>
        <v>442.94859463092956</v>
      </c>
    </row>
    <row r="141" spans="1:6">
      <c r="A141" s="36" t="s">
        <v>70</v>
      </c>
      <c r="B141" s="37" t="s">
        <v>71</v>
      </c>
      <c r="C141" s="36" t="s">
        <v>132</v>
      </c>
      <c r="D141" s="29">
        <f>'[4]НГРЭС Б1'!$E$7</f>
        <v>3313.6229999999996</v>
      </c>
      <c r="E141" s="29">
        <f>'[32]0.1'!$I$13</f>
        <v>3355.9202</v>
      </c>
      <c r="F141" s="29">
        <f>'[32]0.1'!$L$13</f>
        <v>2863.9736799999996</v>
      </c>
    </row>
    <row r="142" spans="1:6">
      <c r="A142" s="36" t="s">
        <v>72</v>
      </c>
      <c r="B142" s="37" t="s">
        <v>73</v>
      </c>
      <c r="C142" s="36" t="s">
        <v>132</v>
      </c>
      <c r="D142" s="29">
        <f>'[4]НГРЭС Б1'!$E$22</f>
        <v>3248.5989999999997</v>
      </c>
      <c r="E142" s="29">
        <f>'[32]0.1'!$I$15</f>
        <v>3298.4865</v>
      </c>
      <c r="F142" s="29">
        <f>'[32]0.1'!$L$15</f>
        <v>2812.6193108358098</v>
      </c>
    </row>
    <row r="143" spans="1:6">
      <c r="A143" s="36" t="s">
        <v>74</v>
      </c>
      <c r="B143" s="37" t="s">
        <v>75</v>
      </c>
      <c r="C143" s="36" t="s">
        <v>76</v>
      </c>
      <c r="D143" s="29">
        <f>'[4]НГРЭС Б1'!$E$23</f>
        <v>3.9249999999999994</v>
      </c>
      <c r="E143" s="29">
        <f>'[32]0.1'!$I$16</f>
        <v>0</v>
      </c>
      <c r="F143" s="29">
        <f>'[32]0.1'!$L$16</f>
        <v>24.161666666666669</v>
      </c>
    </row>
    <row r="144" spans="1:6">
      <c r="A144" s="36" t="s">
        <v>77</v>
      </c>
      <c r="B144" s="37" t="s">
        <v>78</v>
      </c>
      <c r="C144" s="36" t="s">
        <v>76</v>
      </c>
      <c r="D144" s="29">
        <f>'[4]НГРЭС Б1'!$E$29</f>
        <v>0</v>
      </c>
      <c r="E144" s="29">
        <f>'[32]0.1'!$I$17</f>
        <v>0</v>
      </c>
      <c r="F144" s="29">
        <f>'[32]0.1'!$L$17</f>
        <v>0</v>
      </c>
    </row>
    <row r="145" spans="1:8">
      <c r="A145" s="36" t="s">
        <v>79</v>
      </c>
      <c r="B145" s="37" t="s">
        <v>10</v>
      </c>
      <c r="C145" s="36" t="s">
        <v>80</v>
      </c>
      <c r="D145" s="40"/>
      <c r="E145" s="29">
        <f>'[32]0.1'!$I$43</f>
        <v>2876830.371154408</v>
      </c>
      <c r="F145" s="29">
        <f>'[32]0.1'!$L$43</f>
        <v>2713525.4976310115</v>
      </c>
    </row>
    <row r="146" spans="1:8">
      <c r="A146" s="36"/>
      <c r="B146" s="37" t="s">
        <v>202</v>
      </c>
      <c r="C146" s="36"/>
      <c r="D146" s="40"/>
      <c r="E146" s="40"/>
      <c r="F146" s="40"/>
    </row>
    <row r="147" spans="1:8">
      <c r="A147" s="36" t="s">
        <v>81</v>
      </c>
      <c r="B147" s="38" t="s">
        <v>13</v>
      </c>
      <c r="C147" s="36" t="s">
        <v>80</v>
      </c>
      <c r="D147" s="40"/>
      <c r="E147" s="29">
        <f>'[32]0.1'!$G$43</f>
        <v>1890190.4767343733</v>
      </c>
      <c r="F147" s="29">
        <f>'[32]0.1'!$J$43</f>
        <v>1680425.6003265318</v>
      </c>
    </row>
    <row r="148" spans="1:8">
      <c r="A148" s="36" t="s">
        <v>82</v>
      </c>
      <c r="B148" s="38" t="s">
        <v>14</v>
      </c>
      <c r="C148" s="36" t="s">
        <v>80</v>
      </c>
      <c r="D148" s="40"/>
      <c r="E148" s="29">
        <f>'[32]0.1'!$H$43</f>
        <v>986639.89442003495</v>
      </c>
      <c r="F148" s="29">
        <f>'[32]0.1'!$K$43</f>
        <v>1033099.8973044797</v>
      </c>
    </row>
    <row r="149" spans="1:8" ht="25.5">
      <c r="A149" s="36" t="s">
        <v>83</v>
      </c>
      <c r="B149" s="38" t="s">
        <v>15</v>
      </c>
      <c r="C149" s="36" t="s">
        <v>80</v>
      </c>
      <c r="D149" s="41"/>
      <c r="E149" s="41"/>
      <c r="F149" s="41"/>
    </row>
    <row r="150" spans="1:8">
      <c r="A150" s="36" t="s">
        <v>84</v>
      </c>
      <c r="B150" s="37" t="s">
        <v>85</v>
      </c>
      <c r="C150" s="36" t="s">
        <v>80</v>
      </c>
      <c r="D150" s="29">
        <f>'[4]НГРЭС Б1'!$E$620</f>
        <v>1861298.12592</v>
      </c>
      <c r="E150" s="29">
        <f>'[32]0.1'!$I$31</f>
        <v>1885596.3711250653</v>
      </c>
      <c r="F150" s="29">
        <f>'[32]0.1'!$L$31</f>
        <v>1685981.0375241844</v>
      </c>
      <c r="G150" s="47"/>
      <c r="H150" s="47"/>
    </row>
    <row r="151" spans="1:8">
      <c r="A151" s="36"/>
      <c r="B151" s="37" t="s">
        <v>202</v>
      </c>
      <c r="C151" s="36"/>
      <c r="D151" s="40"/>
      <c r="E151" s="40"/>
      <c r="F151" s="40"/>
    </row>
    <row r="152" spans="1:8">
      <c r="A152" s="36" t="s">
        <v>86</v>
      </c>
      <c r="B152" s="38" t="s">
        <v>87</v>
      </c>
      <c r="C152" s="36" t="s">
        <v>80</v>
      </c>
      <c r="D152" s="29">
        <f>'[4]НГРЭС Б1'!$E$636</f>
        <v>1861298.12592</v>
      </c>
      <c r="E152" s="29">
        <f>'[32]0.1'!$I$32</f>
        <v>1885596.3711250653</v>
      </c>
      <c r="F152" s="29">
        <f>'[32]0.1'!$L$32</f>
        <v>1675990.3668721784</v>
      </c>
      <c r="G152" s="47"/>
      <c r="H152" s="47"/>
    </row>
    <row r="153" spans="1:8" ht="25.5">
      <c r="A153" s="36"/>
      <c r="B153" s="38" t="s">
        <v>88</v>
      </c>
      <c r="C153" s="36" t="s">
        <v>31</v>
      </c>
      <c r="D153" s="29">
        <f>'[4]НГРЭС Б1'!$E$32</f>
        <v>219.87901136539506</v>
      </c>
      <c r="E153" s="29">
        <f>'[32]4'!$L$24</f>
        <v>216</v>
      </c>
      <c r="F153" s="29">
        <f>'[32]4'!$M$24</f>
        <v>216</v>
      </c>
      <c r="G153" s="47"/>
      <c r="H153" s="47"/>
    </row>
    <row r="154" spans="1:8">
      <c r="A154" s="36" t="s">
        <v>89</v>
      </c>
      <c r="B154" s="38" t="s">
        <v>90</v>
      </c>
      <c r="C154" s="36" t="s">
        <v>80</v>
      </c>
      <c r="D154" s="29">
        <f>'[4]НГРЭС Б1'!$E$652</f>
        <v>0</v>
      </c>
      <c r="E154" s="29">
        <f>'[32]0.1'!$I$33</f>
        <v>0</v>
      </c>
      <c r="F154" s="29">
        <f>'[32]0.1'!$L$33</f>
        <v>9990.6706520060543</v>
      </c>
    </row>
    <row r="155" spans="1:8">
      <c r="A155" s="36"/>
      <c r="B155" s="38" t="s">
        <v>91</v>
      </c>
      <c r="C155" s="36" t="s">
        <v>92</v>
      </c>
      <c r="D155" s="29">
        <f>'[4]НГРЭС Б1'!$E$36</f>
        <v>150.31847133757967</v>
      </c>
      <c r="E155" s="29">
        <f>'[32]4'!$L$28</f>
        <v>150.5</v>
      </c>
      <c r="F155" s="29">
        <f>'[32]4'!$M$28</f>
        <v>150.5</v>
      </c>
    </row>
    <row r="156" spans="1:8" ht="25.5">
      <c r="A156" s="36"/>
      <c r="B156" s="9" t="s">
        <v>93</v>
      </c>
      <c r="C156" s="36" t="s">
        <v>27</v>
      </c>
      <c r="D156" s="80" t="s">
        <v>165</v>
      </c>
      <c r="E156" s="64" t="s">
        <v>328</v>
      </c>
      <c r="F156" s="86" t="s">
        <v>328</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30" t="s">
        <v>101</v>
      </c>
      <c r="D160" s="41"/>
      <c r="E160" s="41"/>
      <c r="F160" s="41"/>
    </row>
    <row r="161" spans="1:10" ht="25.5">
      <c r="A161" s="36" t="s">
        <v>102</v>
      </c>
      <c r="B161" s="38" t="s">
        <v>103</v>
      </c>
      <c r="C161" s="36" t="s">
        <v>27</v>
      </c>
      <c r="D161" s="41"/>
      <c r="E161" s="41"/>
      <c r="F161" s="41"/>
    </row>
    <row r="162" spans="1:10">
      <c r="A162" s="36" t="s">
        <v>104</v>
      </c>
      <c r="B162" s="9" t="s">
        <v>105</v>
      </c>
      <c r="C162" s="36" t="s">
        <v>80</v>
      </c>
      <c r="D162" s="29">
        <f>SUM(D164:D167)</f>
        <v>5511386.5803899998</v>
      </c>
      <c r="E162" s="41"/>
      <c r="F162" s="41"/>
      <c r="G162" s="47"/>
      <c r="H162" s="47"/>
      <c r="I162" s="47"/>
      <c r="J162" s="47"/>
    </row>
    <row r="163" spans="1:10">
      <c r="A163" s="36"/>
      <c r="B163" s="37" t="s">
        <v>202</v>
      </c>
      <c r="C163" s="36"/>
      <c r="D163" s="40"/>
      <c r="E163" s="41"/>
      <c r="F163" s="41"/>
      <c r="H163" s="47"/>
      <c r="I163" s="47"/>
      <c r="J163" s="84"/>
    </row>
    <row r="164" spans="1:10">
      <c r="A164" s="36" t="s">
        <v>106</v>
      </c>
      <c r="B164" s="38" t="s">
        <v>17</v>
      </c>
      <c r="C164" s="36" t="s">
        <v>80</v>
      </c>
      <c r="D164" s="29">
        <v>2943309.8923200001</v>
      </c>
      <c r="E164" s="41"/>
      <c r="F164" s="41"/>
      <c r="G164" s="47"/>
      <c r="H164" s="47"/>
      <c r="I164" s="47"/>
      <c r="J164" s="47"/>
    </row>
    <row r="165" spans="1:10">
      <c r="A165" s="36" t="s">
        <v>107</v>
      </c>
      <c r="B165" s="38" t="s">
        <v>18</v>
      </c>
      <c r="C165" s="36" t="s">
        <v>80</v>
      </c>
      <c r="D165" s="29">
        <v>2559359.0314500001</v>
      </c>
      <c r="E165" s="41"/>
      <c r="F165" s="41"/>
      <c r="H165" s="47"/>
      <c r="I165" s="47"/>
      <c r="J165" s="47"/>
    </row>
    <row r="166" spans="1:10" ht="25.5">
      <c r="A166" s="36" t="s">
        <v>108</v>
      </c>
      <c r="B166" s="38" t="s">
        <v>19</v>
      </c>
      <c r="C166" s="36" t="s">
        <v>80</v>
      </c>
      <c r="D166" s="29">
        <v>0</v>
      </c>
      <c r="E166" s="41"/>
      <c r="F166" s="41"/>
      <c r="H166" s="47"/>
      <c r="I166" s="47"/>
      <c r="J166" s="47"/>
    </row>
    <row r="167" spans="1:10">
      <c r="A167" s="36" t="s">
        <v>151</v>
      </c>
      <c r="B167" s="38" t="s">
        <v>152</v>
      </c>
      <c r="C167" s="36" t="s">
        <v>80</v>
      </c>
      <c r="D167" s="71">
        <f>('[5]2600'!$CI$12+'[5]2600'!$DA$12+'[5]2600'!$DK$12+'[5]2600'!$DM$12+'[5]2600'!$DO$12+'[5]2600'!$DP$12)/1000</f>
        <v>8717.6566200000016</v>
      </c>
      <c r="E167" s="41"/>
      <c r="F167" s="41"/>
      <c r="H167" s="47"/>
      <c r="I167" s="47"/>
      <c r="J167" s="47"/>
    </row>
    <row r="168" spans="1:10">
      <c r="A168" s="36" t="s">
        <v>109</v>
      </c>
      <c r="B168" s="9" t="s">
        <v>110</v>
      </c>
      <c r="C168" s="36" t="s">
        <v>80</v>
      </c>
      <c r="D168" s="41"/>
      <c r="E168" s="41"/>
      <c r="F168" s="41"/>
    </row>
    <row r="169" spans="1:10">
      <c r="A169" s="36"/>
      <c r="B169" s="37" t="s">
        <v>202</v>
      </c>
      <c r="C169" s="36"/>
      <c r="D169" s="40"/>
      <c r="E169" s="41"/>
      <c r="F169" s="41"/>
    </row>
    <row r="170" spans="1:10">
      <c r="A170" s="36" t="s">
        <v>111</v>
      </c>
      <c r="B170" s="38" t="s">
        <v>20</v>
      </c>
      <c r="C170" s="36" t="s">
        <v>80</v>
      </c>
      <c r="D170" s="41"/>
      <c r="E170" s="41"/>
      <c r="F170" s="41"/>
    </row>
    <row r="171" spans="1:10">
      <c r="A171" s="36" t="s">
        <v>112</v>
      </c>
      <c r="B171" s="38" t="s">
        <v>34</v>
      </c>
      <c r="C171" s="36" t="s">
        <v>80</v>
      </c>
      <c r="D171" s="41"/>
      <c r="E171" s="41"/>
      <c r="F171" s="41"/>
    </row>
    <row r="172" spans="1:10">
      <c r="A172" s="36" t="s">
        <v>113</v>
      </c>
      <c r="B172" s="9" t="s">
        <v>114</v>
      </c>
      <c r="C172" s="36" t="s">
        <v>80</v>
      </c>
      <c r="D172" s="41"/>
      <c r="E172" s="41"/>
      <c r="F172" s="41"/>
    </row>
    <row r="173" spans="1:10">
      <c r="A173" s="36"/>
      <c r="B173" s="37" t="s">
        <v>202</v>
      </c>
      <c r="C173" s="36"/>
      <c r="D173" s="40"/>
      <c r="E173" s="41"/>
      <c r="F173" s="41"/>
    </row>
    <row r="174" spans="1:10">
      <c r="A174" s="36" t="s">
        <v>115</v>
      </c>
      <c r="B174" s="38" t="s">
        <v>17</v>
      </c>
      <c r="C174" s="36" t="s">
        <v>80</v>
      </c>
      <c r="D174" s="41"/>
      <c r="E174" s="41"/>
      <c r="F174" s="41"/>
    </row>
    <row r="175" spans="1:10">
      <c r="A175" s="36" t="s">
        <v>116</v>
      </c>
      <c r="B175" s="38" t="s">
        <v>18</v>
      </c>
      <c r="C175" s="36" t="s">
        <v>80</v>
      </c>
      <c r="D175" s="41"/>
      <c r="E175" s="41"/>
      <c r="F175" s="41"/>
    </row>
    <row r="176" spans="1:10"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38.25">
      <c r="A184" s="36" t="s">
        <v>126</v>
      </c>
      <c r="B184" s="9" t="s">
        <v>12</v>
      </c>
      <c r="C184" s="36" t="s">
        <v>27</v>
      </c>
      <c r="D184" s="118" t="s">
        <v>127</v>
      </c>
      <c r="E184" s="118"/>
      <c r="F184" s="118"/>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Титульный!$C$20</f>
        <v>Няганская ГРЭС (БЛ 1) 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2"/>
    </row>
    <row r="8" spans="1:11" s="3" customFormat="1">
      <c r="A8" s="123"/>
      <c r="B8" s="123"/>
      <c r="C8" s="123"/>
      <c r="D8" s="42">
        <f>Титульный!$B$5-2</f>
        <v>2021</v>
      </c>
      <c r="E8" s="43" t="s">
        <v>56</v>
      </c>
      <c r="F8" s="42">
        <f>Титульный!$B$5-1</f>
        <v>2022</v>
      </c>
      <c r="G8" s="43" t="s">
        <v>56</v>
      </c>
      <c r="H8" s="42">
        <f>Титульный!$B$5</f>
        <v>2023</v>
      </c>
      <c r="I8" s="43" t="s">
        <v>56</v>
      </c>
      <c r="K8" s="2"/>
    </row>
    <row r="9" spans="1:11" s="3" customFormat="1">
      <c r="A9" s="123"/>
      <c r="B9" s="123"/>
      <c r="C9" s="123"/>
      <c r="D9" s="10" t="s">
        <v>230</v>
      </c>
      <c r="E9" s="10" t="s">
        <v>231</v>
      </c>
      <c r="F9" s="10" t="s">
        <v>230</v>
      </c>
      <c r="G9" s="10" t="s">
        <v>231</v>
      </c>
      <c r="H9" s="10" t="s">
        <v>230</v>
      </c>
      <c r="I9" s="10"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30" t="s">
        <v>134</v>
      </c>
      <c r="B28" s="37" t="s">
        <v>135</v>
      </c>
      <c r="C28" s="70" t="s">
        <v>311</v>
      </c>
      <c r="D28" s="29">
        <f>'[6]Утв. тарифы на ЭЭ и ЭМ'!D25</f>
        <v>523.75</v>
      </c>
      <c r="E28" s="29">
        <f>'[6]Утв. тарифы на ЭЭ и ЭМ'!E25</f>
        <v>539.12</v>
      </c>
      <c r="F28" s="29">
        <f>'[7]Утв. тарифы на ЭЭ и ЭМ'!D17</f>
        <v>539.12</v>
      </c>
      <c r="G28" s="29">
        <f>'[7]Утв. тарифы на ЭЭ и ЭМ'!E17</f>
        <v>573.04999999999995</v>
      </c>
      <c r="H28" s="119">
        <f>'[32]0.1'!$L$20</f>
        <v>597.45931269566995</v>
      </c>
      <c r="I28" s="120"/>
      <c r="K28" s="85" t="b">
        <f>ROUND([8]Свод!$D$160,1)=ROUND(H28,1)</f>
        <v>1</v>
      </c>
    </row>
    <row r="29" spans="1:11" ht="12.75" customHeight="1">
      <c r="A29" s="30"/>
      <c r="B29" s="45" t="s">
        <v>147</v>
      </c>
      <c r="C29" s="70" t="s">
        <v>311</v>
      </c>
      <c r="D29" s="29">
        <f>('[4]НГРЭС Б1'!$F$636+'[4]НГРЭС Б1'!$G$636+'[4]НГРЭС Б1'!$H$636+'[4]НГРЭС Б1'!$J$636+'[4]НГРЭС Б1'!$K$636+'[4]НГРЭС Б1'!$L$636)/('[4]НГРЭС Б1'!$F$22+'[4]НГРЭС Б1'!$G$22+'[4]НГРЭС Б1'!$H$22+'[4]НГРЭС Б1'!$J$22+'[4]НГРЭС Б1'!$K$22+'[4]НГРЭС Б1'!$L$22)</f>
        <v>562.69823229104816</v>
      </c>
      <c r="E29" s="29">
        <f>('[4]НГРЭС Б1'!$N$636+'[4]НГРЭС Б1'!$O$636+'[4]НГРЭС Б1'!$P$636+'[4]НГРЭС Б1'!$R$636+'[4]НГРЭС Б1'!$S$636+'[4]НГРЭС Б1'!$T$636)/('[4]НГРЭС Б1'!$N$22+'[4]НГРЭС Б1'!$O$22+'[4]НГРЭС Б1'!$P$22+'[4]НГРЭС Б1'!$R$22+'[4]НГРЭС Б1'!$S$22+'[4]НГРЭС Б1'!$T$22)</f>
        <v>583.61249246408431</v>
      </c>
      <c r="F29" s="29">
        <f>'[32]2.2'!$G$170</f>
        <v>537.86748977693992</v>
      </c>
      <c r="G29" s="29">
        <f>'[32]2.1'!$G$170</f>
        <v>571.65502151519058</v>
      </c>
      <c r="H29" s="119">
        <f>'[32]2'!$G$170</f>
        <v>595.88240769567005</v>
      </c>
      <c r="I29" s="120"/>
    </row>
    <row r="30" spans="1:11" ht="25.5">
      <c r="A30" s="30" t="s">
        <v>136</v>
      </c>
      <c r="B30" s="37" t="s">
        <v>137</v>
      </c>
      <c r="C30" s="70" t="s">
        <v>312</v>
      </c>
      <c r="D30" s="44"/>
      <c r="E30" s="44"/>
      <c r="F30" s="29">
        <f>'[7]Утв. тарифы на ЭЭ и ЭМ'!F17</f>
        <v>185834.47</v>
      </c>
      <c r="G30" s="29">
        <f>'[7]Утв. тарифы на ЭЭ и ЭМ'!G17</f>
        <v>185834.47</v>
      </c>
      <c r="H30" s="119">
        <f>'[32]0.1'!$L$21</f>
        <v>194360.38211260003</v>
      </c>
      <c r="I30" s="120"/>
      <c r="K30" s="85" t="b">
        <f>ROUND([8]Свод!$E$160,1)=ROUND(H30,1)</f>
        <v>1</v>
      </c>
    </row>
    <row r="31" spans="1:11" ht="27.75" customHeight="1">
      <c r="A31" s="30" t="s">
        <v>138</v>
      </c>
      <c r="B31" s="37" t="s">
        <v>36</v>
      </c>
      <c r="C31" s="36" t="s">
        <v>309</v>
      </c>
      <c r="D31" s="44"/>
      <c r="E31" s="44"/>
      <c r="F31" s="44"/>
      <c r="G31" s="44"/>
      <c r="H31" s="44"/>
      <c r="I31" s="44"/>
    </row>
    <row r="32" spans="1:11" ht="26.25" customHeight="1">
      <c r="A32" s="30" t="s">
        <v>139</v>
      </c>
      <c r="B32" s="46" t="s">
        <v>37</v>
      </c>
      <c r="C32" s="36" t="s">
        <v>309</v>
      </c>
      <c r="D32" s="40"/>
      <c r="E32" s="40"/>
      <c r="F32" s="40"/>
      <c r="G32" s="40"/>
      <c r="H32" s="44"/>
      <c r="I32" s="44"/>
    </row>
    <row r="33" spans="1:9" ht="12.75" customHeight="1">
      <c r="A33" s="30" t="s">
        <v>140</v>
      </c>
      <c r="B33" s="46" t="s">
        <v>38</v>
      </c>
      <c r="C33" s="36" t="s">
        <v>309</v>
      </c>
      <c r="D33" s="44"/>
      <c r="E33" s="44"/>
      <c r="F33" s="44"/>
      <c r="G33" s="44"/>
      <c r="H33" s="44"/>
      <c r="I33" s="44"/>
    </row>
    <row r="34" spans="1:9" ht="12.75" customHeight="1">
      <c r="A34" s="30"/>
      <c r="B34" s="38" t="s">
        <v>39</v>
      </c>
      <c r="C34" s="36" t="s">
        <v>309</v>
      </c>
      <c r="D34" s="44"/>
      <c r="E34" s="44"/>
      <c r="F34" s="44"/>
      <c r="G34" s="44"/>
      <c r="H34" s="44"/>
      <c r="I34" s="44"/>
    </row>
    <row r="35" spans="1:9" ht="12.75" customHeight="1">
      <c r="A35" s="30"/>
      <c r="B35" s="38" t="s">
        <v>40</v>
      </c>
      <c r="C35" s="36" t="s">
        <v>309</v>
      </c>
      <c r="D35" s="44"/>
      <c r="E35" s="44"/>
      <c r="F35" s="44"/>
      <c r="G35" s="44"/>
      <c r="H35" s="44"/>
      <c r="I35" s="44"/>
    </row>
    <row r="36" spans="1:9" ht="12.75" customHeight="1">
      <c r="A36" s="30"/>
      <c r="B36" s="38" t="s">
        <v>41</v>
      </c>
      <c r="C36" s="36" t="s">
        <v>309</v>
      </c>
      <c r="D36" s="44"/>
      <c r="E36" s="44"/>
      <c r="F36" s="44"/>
      <c r="G36" s="44"/>
      <c r="H36" s="44"/>
      <c r="I36" s="44"/>
    </row>
    <row r="37" spans="1:9" ht="12.75" customHeight="1">
      <c r="A37" s="30"/>
      <c r="B37" s="38" t="s">
        <v>42</v>
      </c>
      <c r="C37" s="36" t="s">
        <v>309</v>
      </c>
      <c r="D37" s="44"/>
      <c r="E37" s="44"/>
      <c r="F37" s="44"/>
      <c r="G37" s="44"/>
      <c r="H37" s="44"/>
      <c r="I37" s="44"/>
    </row>
    <row r="38" spans="1:9" ht="12.75" customHeight="1">
      <c r="A38" s="30" t="s">
        <v>141</v>
      </c>
      <c r="B38" s="46" t="s">
        <v>43</v>
      </c>
      <c r="C38" s="36" t="s">
        <v>309</v>
      </c>
      <c r="D38" s="44"/>
      <c r="E38" s="44"/>
      <c r="F38" s="44"/>
      <c r="G38" s="44"/>
      <c r="H38" s="44"/>
      <c r="I38" s="44"/>
    </row>
    <row r="39" spans="1:9" ht="12.75" customHeight="1">
      <c r="A39" s="30" t="s">
        <v>142</v>
      </c>
      <c r="B39" s="37" t="s">
        <v>44</v>
      </c>
      <c r="C39" s="36" t="s">
        <v>27</v>
      </c>
      <c r="D39" s="44"/>
      <c r="E39" s="44"/>
      <c r="F39" s="44"/>
      <c r="G39" s="44"/>
      <c r="H39" s="44"/>
      <c r="I39" s="44"/>
    </row>
    <row r="40" spans="1:9" ht="25.5" customHeight="1">
      <c r="A40" s="30" t="s">
        <v>143</v>
      </c>
      <c r="B40" s="38" t="s">
        <v>45</v>
      </c>
      <c r="C40" s="30" t="s">
        <v>310</v>
      </c>
      <c r="D40" s="44"/>
      <c r="E40" s="44"/>
      <c r="F40" s="44"/>
      <c r="G40" s="44"/>
      <c r="H40" s="44"/>
      <c r="I40" s="44"/>
    </row>
    <row r="41" spans="1:9" ht="12.75" customHeight="1">
      <c r="A41" s="30" t="s">
        <v>144</v>
      </c>
      <c r="B41" s="46" t="s">
        <v>46</v>
      </c>
      <c r="C41" s="36" t="s">
        <v>309</v>
      </c>
      <c r="D41" s="44"/>
      <c r="E41" s="44"/>
      <c r="F41" s="44"/>
      <c r="G41" s="44"/>
      <c r="H41" s="44"/>
      <c r="I41" s="44"/>
    </row>
    <row r="42" spans="1:9" ht="25.5">
      <c r="A42" s="30" t="s">
        <v>145</v>
      </c>
      <c r="B42" s="37" t="s">
        <v>47</v>
      </c>
      <c r="C42" s="70" t="s">
        <v>313</v>
      </c>
      <c r="D42" s="44"/>
      <c r="E42" s="44"/>
      <c r="F42" s="44"/>
      <c r="G42" s="44"/>
      <c r="H42" s="44"/>
      <c r="I42" s="44"/>
    </row>
    <row r="43" spans="1:9" ht="25.5">
      <c r="A43" s="30"/>
      <c r="B43" s="38" t="s">
        <v>48</v>
      </c>
      <c r="C43" s="70" t="s">
        <v>313</v>
      </c>
      <c r="D43" s="44"/>
      <c r="E43" s="44"/>
      <c r="F43" s="44"/>
      <c r="G43" s="44"/>
      <c r="H43" s="44"/>
      <c r="I43" s="44"/>
    </row>
    <row r="44" spans="1:9" ht="25.5">
      <c r="A44" s="3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c r="B49" s="116"/>
      <c r="C49" s="116"/>
      <c r="D49" s="116"/>
      <c r="E49" s="116"/>
      <c r="F49" s="116"/>
      <c r="G49" s="116"/>
      <c r="H49" s="116"/>
      <c r="I49" s="116"/>
    </row>
  </sheetData>
  <mergeCells count="16">
    <mergeCell ref="H2:I2"/>
    <mergeCell ref="A46:I46"/>
    <mergeCell ref="A47:I47"/>
    <mergeCell ref="A48:I48"/>
    <mergeCell ref="A49:I49"/>
    <mergeCell ref="H28:I28"/>
    <mergeCell ref="H29:I29"/>
    <mergeCell ref="H30:I30"/>
    <mergeCell ref="A4:I4"/>
    <mergeCell ref="A5:I5"/>
    <mergeCell ref="A7:A9"/>
    <mergeCell ref="B7:B9"/>
    <mergeCell ref="C7:C9"/>
    <mergeCell ref="D7:E7"/>
    <mergeCell ref="F7:G7"/>
    <mergeCell ref="H7:I7"/>
  </mergeCells>
  <conditionalFormatting sqref="K28">
    <cfRule type="containsText" dxfId="7" priority="3" operator="containsText" text="ложь">
      <formula>NOT(ISERROR(SEARCH("ложь",K28)))</formula>
    </cfRule>
    <cfRule type="containsText" dxfId="6" priority="4" operator="containsText" text="истина">
      <formula>NOT(ISERROR(SEARCH("истина",K28)))</formula>
    </cfRule>
  </conditionalFormatting>
  <conditionalFormatting sqref="K30">
    <cfRule type="containsText" dxfId="5" priority="1" operator="containsText" text="ложь">
      <formula>NOT(ISERROR(SEARCH("ложь",K30)))</formula>
    </cfRule>
    <cfRule type="containsText" dxfId="4"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D182" sqref="D182:D183"/>
      <selection pane="topRight" activeCell="D182" sqref="D182:D183"/>
      <selection pane="bottomLeft" activeCell="D182" sqref="D182:D183"/>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3" spans="1:6">
      <c r="B3" s="61"/>
    </row>
    <row r="4" spans="1:6">
      <c r="A4" s="117" t="s">
        <v>287</v>
      </c>
      <c r="B4" s="117"/>
      <c r="C4" s="117"/>
      <c r="D4" s="117"/>
      <c r="E4" s="117"/>
      <c r="F4" s="117"/>
    </row>
    <row r="5" spans="1:6">
      <c r="A5" s="117" t="str">
        <f>Титульный!$C$21</f>
        <v>Няганская ГРЭС (БЛ 2) ДПМ</v>
      </c>
      <c r="B5" s="117"/>
      <c r="C5" s="117"/>
      <c r="D5" s="117"/>
      <c r="E5" s="117"/>
      <c r="F5" s="117"/>
    </row>
    <row r="6" spans="1:6">
      <c r="A6" s="49"/>
      <c r="B6" s="49"/>
      <c r="C6" s="49"/>
      <c r="D6" s="49"/>
      <c r="E6" s="49"/>
      <c r="F6" s="49"/>
    </row>
    <row r="7" spans="1:6" s="8" customFormat="1" ht="38.25">
      <c r="A7" s="118" t="s">
        <v>0</v>
      </c>
      <c r="B7" s="118" t="s">
        <v>8</v>
      </c>
      <c r="C7" s="118" t="s">
        <v>9</v>
      </c>
      <c r="D7" s="50" t="s">
        <v>129</v>
      </c>
      <c r="E7" s="50" t="s">
        <v>130</v>
      </c>
      <c r="F7" s="50" t="s">
        <v>131</v>
      </c>
    </row>
    <row r="8" spans="1:6" s="8" customFormat="1">
      <c r="A8" s="118"/>
      <c r="B8" s="118"/>
      <c r="C8" s="118"/>
      <c r="D8" s="50">
        <f>Титульный!$B$5-2</f>
        <v>2021</v>
      </c>
      <c r="E8" s="50">
        <f>Титульный!$B$5-1</f>
        <v>2022</v>
      </c>
      <c r="F8" s="50">
        <f>Титульный!$B$5</f>
        <v>2023</v>
      </c>
    </row>
    <row r="9" spans="1:6" s="8" customFormat="1">
      <c r="A9" s="118"/>
      <c r="B9" s="118"/>
      <c r="C9" s="118"/>
      <c r="D9" s="50" t="s">
        <v>56</v>
      </c>
      <c r="E9" s="50" t="s">
        <v>56</v>
      </c>
      <c r="F9" s="5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[33]Год!$H$11</f>
        <v>453.10000000000008</v>
      </c>
      <c r="E139" s="29">
        <f>'[34]0.1'!$I$11</f>
        <v>453.1</v>
      </c>
      <c r="F139" s="29">
        <f>'[34]0.1'!$L$11</f>
        <v>453.10000000000008</v>
      </c>
    </row>
    <row r="140" spans="1:6" ht="38.25">
      <c r="A140" s="36" t="s">
        <v>69</v>
      </c>
      <c r="B140" s="37" t="s">
        <v>29</v>
      </c>
      <c r="C140" s="36" t="s">
        <v>30</v>
      </c>
      <c r="D140" s="29">
        <f>[33]Год!$H$12-[33]Год!$H$14</f>
        <v>441.96797880118874</v>
      </c>
      <c r="E140" s="29">
        <f>'[34]0.1'!$I$12</f>
        <v>441.62566666666669</v>
      </c>
      <c r="F140" s="29">
        <f>'[34]0.1'!$L$12</f>
        <v>441.71356105012347</v>
      </c>
    </row>
    <row r="141" spans="1:6">
      <c r="A141" s="36" t="s">
        <v>70</v>
      </c>
      <c r="B141" s="37" t="s">
        <v>71</v>
      </c>
      <c r="C141" s="36" t="s">
        <v>132</v>
      </c>
      <c r="D141" s="29">
        <f>'[4]НГРЭС Б2'!$E$7</f>
        <v>3431.71</v>
      </c>
      <c r="E141" s="29">
        <f>'[34]0.1'!$I$13</f>
        <v>3371.9386</v>
      </c>
      <c r="F141" s="29">
        <f>'[34]0.1'!$L$13</f>
        <v>3242.576</v>
      </c>
    </row>
    <row r="142" spans="1:6">
      <c r="A142" s="36" t="s">
        <v>72</v>
      </c>
      <c r="B142" s="37" t="s">
        <v>73</v>
      </c>
      <c r="C142" s="36" t="s">
        <v>132</v>
      </c>
      <c r="D142" s="29">
        <f>'[4]НГРЭС Б2'!$E$22</f>
        <v>3357.8950000000004</v>
      </c>
      <c r="E142" s="29">
        <f>'[34]0.1'!$I$15</f>
        <v>3338.2147</v>
      </c>
      <c r="F142" s="29">
        <f>'[34]0.1'!$L$15</f>
        <v>3180.7284769840726</v>
      </c>
    </row>
    <row r="143" spans="1:6">
      <c r="A143" s="36" t="s">
        <v>74</v>
      </c>
      <c r="B143" s="37" t="s">
        <v>75</v>
      </c>
      <c r="C143" s="36" t="s">
        <v>76</v>
      </c>
      <c r="D143" s="29">
        <f>'[4]НГРЭС Б2'!$E$23</f>
        <v>4.1150000000000002</v>
      </c>
      <c r="E143" s="29">
        <f>'[34]0.1'!$I$16</f>
        <v>0</v>
      </c>
      <c r="F143" s="29">
        <f>'[34]0.1'!$L$16</f>
        <v>15.941000000000001</v>
      </c>
    </row>
    <row r="144" spans="1:6">
      <c r="A144" s="36" t="s">
        <v>77</v>
      </c>
      <c r="B144" s="37" t="s">
        <v>78</v>
      </c>
      <c r="C144" s="36" t="s">
        <v>76</v>
      </c>
      <c r="D144" s="29">
        <f>'[4]НГРЭС Б2'!$E$29</f>
        <v>0</v>
      </c>
      <c r="E144" s="29">
        <f>'[34]0.1'!$I$17</f>
        <v>0</v>
      </c>
      <c r="F144" s="29">
        <f>'[34]0.1'!$L$17</f>
        <v>0</v>
      </c>
    </row>
    <row r="145" spans="1:8">
      <c r="A145" s="36" t="s">
        <v>79</v>
      </c>
      <c r="B145" s="37" t="s">
        <v>10</v>
      </c>
      <c r="C145" s="36" t="s">
        <v>80</v>
      </c>
      <c r="D145" s="40"/>
      <c r="E145" s="29">
        <f>'[34]0.1'!$I$43</f>
        <v>2298238.3098196322</v>
      </c>
      <c r="F145" s="29">
        <f>'[34]0.1'!$L$43</f>
        <v>2282167.1558907158</v>
      </c>
    </row>
    <row r="146" spans="1:8">
      <c r="A146" s="36"/>
      <c r="B146" s="37" t="s">
        <v>202</v>
      </c>
      <c r="C146" s="36"/>
      <c r="D146" s="40"/>
      <c r="E146" s="40"/>
      <c r="F146" s="40"/>
    </row>
    <row r="147" spans="1:8">
      <c r="A147" s="36" t="s">
        <v>81</v>
      </c>
      <c r="B147" s="38" t="s">
        <v>13</v>
      </c>
      <c r="C147" s="36" t="s">
        <v>80</v>
      </c>
      <c r="D147" s="40"/>
      <c r="E147" s="29">
        <f>'[34]0.1'!$G$43</f>
        <v>2298238.3098196322</v>
      </c>
      <c r="F147" s="29">
        <f>'[34]0.1'!$J$43</f>
        <v>2282167.1558907158</v>
      </c>
    </row>
    <row r="148" spans="1:8">
      <c r="A148" s="36" t="s">
        <v>82</v>
      </c>
      <c r="B148" s="38" t="s">
        <v>14</v>
      </c>
      <c r="C148" s="36" t="s">
        <v>80</v>
      </c>
      <c r="D148" s="40"/>
      <c r="E148" s="29">
        <f>'[34]0.1'!$H$43</f>
        <v>0</v>
      </c>
      <c r="F148" s="29">
        <f>'[34]0.1'!$K$43</f>
        <v>0</v>
      </c>
    </row>
    <row r="149" spans="1:8" ht="25.5">
      <c r="A149" s="36" t="s">
        <v>83</v>
      </c>
      <c r="B149" s="38" t="s">
        <v>15</v>
      </c>
      <c r="C149" s="36" t="s">
        <v>80</v>
      </c>
      <c r="D149" s="41"/>
      <c r="E149" s="41"/>
      <c r="F149" s="41"/>
    </row>
    <row r="150" spans="1:8">
      <c r="A150" s="36" t="s">
        <v>84</v>
      </c>
      <c r="B150" s="37" t="s">
        <v>85</v>
      </c>
      <c r="C150" s="36" t="s">
        <v>80</v>
      </c>
      <c r="D150" s="29">
        <f>'[4]НГРЭС Б2'!$E$620</f>
        <v>1909815.2981700001</v>
      </c>
      <c r="E150" s="29">
        <f>'[34]0.1'!$I$31</f>
        <v>2293588.8710911898</v>
      </c>
      <c r="F150" s="29">
        <f>'[34]0.1'!$L$31</f>
        <v>2285071.3940983992</v>
      </c>
      <c r="G150" s="47"/>
      <c r="H150" s="47"/>
    </row>
    <row r="151" spans="1:8">
      <c r="A151" s="36"/>
      <c r="B151" s="37" t="s">
        <v>202</v>
      </c>
      <c r="C151" s="36"/>
      <c r="D151" s="40"/>
      <c r="E151" s="40"/>
      <c r="F151" s="40"/>
    </row>
    <row r="152" spans="1:8">
      <c r="A152" s="36" t="s">
        <v>86</v>
      </c>
      <c r="B152" s="38" t="s">
        <v>87</v>
      </c>
      <c r="C152" s="36" t="s">
        <v>80</v>
      </c>
      <c r="D152" s="29">
        <f>'[4]НГРЭС Б2'!$E$636</f>
        <v>1909815.2981700001</v>
      </c>
      <c r="E152" s="29">
        <f>'[34]0.1'!$I$32</f>
        <v>2293588.8710911898</v>
      </c>
      <c r="F152" s="29">
        <f>'[34]0.1'!$L$32</f>
        <v>2277151.4492517174</v>
      </c>
      <c r="G152" s="47"/>
      <c r="H152" s="47"/>
    </row>
    <row r="153" spans="1:8" ht="25.5">
      <c r="A153" s="36"/>
      <c r="B153" s="38" t="s">
        <v>88</v>
      </c>
      <c r="C153" s="36" t="s">
        <v>31</v>
      </c>
      <c r="D153" s="29">
        <f>'[4]НГРЭС Б2'!$E$32</f>
        <v>218.32138014225453</v>
      </c>
      <c r="E153" s="29">
        <f>'[34]4'!$L$24</f>
        <v>216</v>
      </c>
      <c r="F153" s="29">
        <f>'[34]4'!$M$24</f>
        <v>216</v>
      </c>
      <c r="G153" s="47"/>
      <c r="H153" s="47"/>
    </row>
    <row r="154" spans="1:8">
      <c r="A154" s="36" t="s">
        <v>89</v>
      </c>
      <c r="B154" s="38" t="s">
        <v>90</v>
      </c>
      <c r="C154" s="36" t="s">
        <v>80</v>
      </c>
      <c r="D154" s="29">
        <f>'[4]НГРЭС Б2'!$E$652</f>
        <v>0</v>
      </c>
      <c r="E154" s="29">
        <f>'[34]0.1'!$I$33</f>
        <v>0</v>
      </c>
      <c r="F154" s="29">
        <f>'[34]0.1'!$L$33</f>
        <v>7919.9448466817848</v>
      </c>
    </row>
    <row r="155" spans="1:8">
      <c r="A155" s="36"/>
      <c r="B155" s="38" t="s">
        <v>91</v>
      </c>
      <c r="C155" s="36" t="s">
        <v>92</v>
      </c>
      <c r="D155" s="29">
        <f>'[4]НГРЭС Б2'!$E$36</f>
        <v>150.66828675577159</v>
      </c>
      <c r="E155" s="29">
        <f>'[34]4'!$L$28</f>
        <v>150.5</v>
      </c>
      <c r="F155" s="29">
        <f>'[34]4'!$M$28</f>
        <v>150.5</v>
      </c>
    </row>
    <row r="156" spans="1:8" ht="25.5">
      <c r="A156" s="36"/>
      <c r="B156" s="9" t="s">
        <v>93</v>
      </c>
      <c r="C156" s="36" t="s">
        <v>27</v>
      </c>
      <c r="D156" s="80" t="s">
        <v>165</v>
      </c>
      <c r="E156" s="86" t="s">
        <v>328</v>
      </c>
      <c r="F156" s="86" t="s">
        <v>328</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0" t="s">
        <v>101</v>
      </c>
      <c r="D160" s="41"/>
      <c r="E160" s="41"/>
      <c r="F160" s="41"/>
    </row>
    <row r="161" spans="1:7" ht="25.5">
      <c r="A161" s="36" t="s">
        <v>102</v>
      </c>
      <c r="B161" s="38" t="s">
        <v>103</v>
      </c>
      <c r="C161" s="36" t="s">
        <v>27</v>
      </c>
      <c r="D161" s="41"/>
      <c r="E161" s="41"/>
      <c r="F161" s="41"/>
    </row>
    <row r="162" spans="1:7">
      <c r="A162" s="36" t="s">
        <v>104</v>
      </c>
      <c r="B162" s="9" t="s">
        <v>105</v>
      </c>
      <c r="C162" s="36" t="s">
        <v>80</v>
      </c>
      <c r="D162" s="29">
        <f>SUM(D164:D167)</f>
        <v>4541031.9927000003</v>
      </c>
      <c r="E162" s="41"/>
      <c r="F162" s="41"/>
      <c r="G162" s="47"/>
    </row>
    <row r="163" spans="1:7">
      <c r="A163" s="36"/>
      <c r="B163" s="37" t="s">
        <v>202</v>
      </c>
      <c r="C163" s="36"/>
      <c r="D163" s="40"/>
      <c r="E163" s="41"/>
      <c r="F163" s="41"/>
    </row>
    <row r="164" spans="1:7">
      <c r="A164" s="36" t="s">
        <v>106</v>
      </c>
      <c r="B164" s="38" t="s">
        <v>17</v>
      </c>
      <c r="C164" s="36" t="s">
        <v>80</v>
      </c>
      <c r="D164" s="29">
        <v>2965795.46313</v>
      </c>
      <c r="E164" s="41"/>
      <c r="F164" s="41"/>
      <c r="G164" s="47"/>
    </row>
    <row r="165" spans="1:7">
      <c r="A165" s="36" t="s">
        <v>107</v>
      </c>
      <c r="B165" s="38" t="s">
        <v>18</v>
      </c>
      <c r="C165" s="36" t="s">
        <v>80</v>
      </c>
      <c r="D165" s="29">
        <v>1575236.52957</v>
      </c>
      <c r="E165" s="41"/>
      <c r="F165" s="41"/>
    </row>
    <row r="166" spans="1:7" ht="25.5">
      <c r="A166" s="36" t="s">
        <v>108</v>
      </c>
      <c r="B166" s="38" t="s">
        <v>19</v>
      </c>
      <c r="C166" s="36" t="s">
        <v>80</v>
      </c>
      <c r="D166" s="29">
        <v>0</v>
      </c>
      <c r="E166" s="41"/>
      <c r="F166" s="41"/>
    </row>
    <row r="167" spans="1:7">
      <c r="A167" s="36" t="s">
        <v>151</v>
      </c>
      <c r="B167" s="38" t="s">
        <v>152</v>
      </c>
      <c r="C167" s="36" t="s">
        <v>80</v>
      </c>
      <c r="D167" s="29">
        <v>0</v>
      </c>
      <c r="E167" s="41"/>
      <c r="F167" s="41"/>
    </row>
    <row r="168" spans="1:7">
      <c r="A168" s="36" t="s">
        <v>109</v>
      </c>
      <c r="B168" s="9" t="s">
        <v>110</v>
      </c>
      <c r="C168" s="36" t="s">
        <v>80</v>
      </c>
      <c r="D168" s="41"/>
      <c r="E168" s="41"/>
      <c r="F168" s="41"/>
    </row>
    <row r="169" spans="1:7">
      <c r="A169" s="36"/>
      <c r="B169" s="37" t="s">
        <v>202</v>
      </c>
      <c r="C169" s="36"/>
      <c r="D169" s="40"/>
      <c r="E169" s="41"/>
      <c r="F169" s="41"/>
    </row>
    <row r="170" spans="1:7">
      <c r="A170" s="36" t="s">
        <v>111</v>
      </c>
      <c r="B170" s="38" t="s">
        <v>20</v>
      </c>
      <c r="C170" s="36" t="s">
        <v>80</v>
      </c>
      <c r="D170" s="41"/>
      <c r="E170" s="41"/>
      <c r="F170" s="41"/>
    </row>
    <row r="171" spans="1:7">
      <c r="A171" s="36" t="s">
        <v>112</v>
      </c>
      <c r="B171" s="38" t="s">
        <v>34</v>
      </c>
      <c r="C171" s="36" t="s">
        <v>80</v>
      </c>
      <c r="D171" s="41"/>
      <c r="E171" s="41"/>
      <c r="F171" s="41"/>
    </row>
    <row r="172" spans="1:7">
      <c r="A172" s="36" t="s">
        <v>113</v>
      </c>
      <c r="B172" s="9" t="s">
        <v>114</v>
      </c>
      <c r="C172" s="36" t="s">
        <v>80</v>
      </c>
      <c r="D172" s="41"/>
      <c r="E172" s="41"/>
      <c r="F172" s="41"/>
    </row>
    <row r="173" spans="1:7">
      <c r="A173" s="36"/>
      <c r="B173" s="37" t="s">
        <v>202</v>
      </c>
      <c r="C173" s="36"/>
      <c r="D173" s="40"/>
      <c r="E173" s="41"/>
      <c r="F173" s="41"/>
    </row>
    <row r="174" spans="1:7">
      <c r="A174" s="36" t="s">
        <v>115</v>
      </c>
      <c r="B174" s="38" t="s">
        <v>17</v>
      </c>
      <c r="C174" s="36" t="s">
        <v>80</v>
      </c>
      <c r="D174" s="41"/>
      <c r="E174" s="41"/>
      <c r="F174" s="41"/>
    </row>
    <row r="175" spans="1:7">
      <c r="A175" s="36" t="s">
        <v>116</v>
      </c>
      <c r="B175" s="38" t="s">
        <v>18</v>
      </c>
      <c r="C175" s="36" t="s">
        <v>80</v>
      </c>
      <c r="D175" s="41"/>
      <c r="E175" s="41"/>
      <c r="F175" s="41"/>
    </row>
    <row r="176" spans="1:7"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38.25">
      <c r="A184" s="36" t="s">
        <v>126</v>
      </c>
      <c r="B184" s="9" t="s">
        <v>12</v>
      </c>
      <c r="C184" s="36" t="s">
        <v>27</v>
      </c>
      <c r="D184" s="118" t="s">
        <v>127</v>
      </c>
      <c r="E184" s="118"/>
      <c r="F184" s="118"/>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51"/>
  <sheetViews>
    <sheetView zoomScaleNormal="100" workbookViewId="0">
      <pane xSplit="3" ySplit="9" topLeftCell="D3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Титульный!$C$21</f>
        <v>Няганская ГРЭС (БЛ 2) ДПМ</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48"/>
    </row>
    <row r="8" spans="1:11" s="3" customFormat="1">
      <c r="A8" s="123"/>
      <c r="B8" s="123"/>
      <c r="C8" s="123"/>
      <c r="D8" s="42">
        <f>Титульный!$B$5-2</f>
        <v>2021</v>
      </c>
      <c r="E8" s="43" t="s">
        <v>56</v>
      </c>
      <c r="F8" s="42">
        <f>Титульный!$B$5-1</f>
        <v>2022</v>
      </c>
      <c r="G8" s="43" t="s">
        <v>56</v>
      </c>
      <c r="H8" s="42">
        <f>Титульный!$B$5</f>
        <v>2023</v>
      </c>
      <c r="I8" s="43" t="s">
        <v>56</v>
      </c>
      <c r="K8" s="48"/>
    </row>
    <row r="9" spans="1:11" s="3" customFormat="1">
      <c r="A9" s="123"/>
      <c r="B9" s="123"/>
      <c r="C9" s="123"/>
      <c r="D9" s="51" t="s">
        <v>230</v>
      </c>
      <c r="E9" s="51" t="s">
        <v>231</v>
      </c>
      <c r="F9" s="51" t="s">
        <v>230</v>
      </c>
      <c r="G9" s="51" t="s">
        <v>231</v>
      </c>
      <c r="H9" s="51" t="s">
        <v>230</v>
      </c>
      <c r="I9" s="51"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0" t="s">
        <v>134</v>
      </c>
      <c r="B28" s="37" t="s">
        <v>135</v>
      </c>
      <c r="C28" s="70" t="s">
        <v>311</v>
      </c>
      <c r="D28" s="29">
        <f>'[6]Утв. тарифы на ЭЭ и ЭМ'!D26</f>
        <v>629.5</v>
      </c>
      <c r="E28" s="29">
        <f>'[6]Утв. тарифы на ЭЭ и ЭМ'!E26</f>
        <v>647.89</v>
      </c>
      <c r="F28" s="29">
        <f>'[7]Утв. тарифы на ЭЭ и ЭМ'!D18</f>
        <v>647.89</v>
      </c>
      <c r="G28" s="29">
        <f>'[7]Утв. тарифы на ЭЭ и ЭМ'!E18</f>
        <v>688.46</v>
      </c>
      <c r="H28" s="119">
        <f>'[34]0.1'!$L$20</f>
        <v>717.49826255356402</v>
      </c>
      <c r="I28" s="120"/>
      <c r="K28" s="63" t="b">
        <f>ROUND([8]Свод!$D$174,1)=ROUND(H28,1)</f>
        <v>1</v>
      </c>
    </row>
    <row r="29" spans="1:11" ht="12.75" customHeight="1">
      <c r="A29" s="50"/>
      <c r="B29" s="45" t="s">
        <v>147</v>
      </c>
      <c r="C29" s="70" t="s">
        <v>311</v>
      </c>
      <c r="D29" s="29">
        <f>('[4]НГРЭС Б2'!$F$636+'[4]НГРЭС Б2'!$G$636+'[4]НГРЭС Б2'!$H$636+'[4]НГРЭС Б2'!$J$636+'[4]НГРЭС Б2'!$K$636+'[4]НГРЭС Б2'!$L$636)/('[4]НГРЭС Б2'!$F$22+'[4]НГРЭС Б2'!$G$22+'[4]НГРЭС Б2'!$H$22+'[4]НГРЭС Б2'!$J$22+'[4]НГРЭС Б2'!$K$22+'[4]НГРЭС Б2'!$L$22)</f>
        <v>558.48873340726095</v>
      </c>
      <c r="E29" s="29">
        <f>('[4]НГРЭС Б2'!$N$636+'[4]НГРЭС Б2'!$O$636+'[4]НГРЭС Б2'!$P$636+'[4]НГРЭС Б2'!$R$636+'[4]НГРЭС Б2'!$S$636+'[4]НГРЭС Б2'!$T$636)/('[4]НГРЭС Б2'!$N$22+'[4]НГРЭС Б2'!$O$22+'[4]НГРЭС Б2'!$P$22+'[4]НГРЭС Б2'!$R$22+'[4]НГРЭС Б2'!$S$22+'[4]НГРЭС Б2'!$T$22)</f>
        <v>579.76362610652518</v>
      </c>
      <c r="F29" s="29">
        <f>'[34]2.2'!$G$170</f>
        <v>646.63839289025054</v>
      </c>
      <c r="G29" s="29">
        <f>'[34]2.1'!$G$170</f>
        <v>687.07050840414479</v>
      </c>
      <c r="H29" s="119">
        <f>'[34]2'!$G$170</f>
        <v>715.92135755356401</v>
      </c>
      <c r="I29" s="120"/>
    </row>
    <row r="30" spans="1:11" ht="25.5">
      <c r="A30" s="50" t="s">
        <v>136</v>
      </c>
      <c r="B30" s="37" t="s">
        <v>137</v>
      </c>
      <c r="C30" s="70" t="s">
        <v>312</v>
      </c>
      <c r="D30" s="44"/>
      <c r="E30" s="44"/>
      <c r="F30" s="44"/>
      <c r="G30" s="44"/>
      <c r="H30" s="124" t="s">
        <v>329</v>
      </c>
      <c r="I30" s="125"/>
    </row>
    <row r="31" spans="1:11" ht="27.75" customHeight="1">
      <c r="A31" s="50" t="s">
        <v>138</v>
      </c>
      <c r="B31" s="37" t="s">
        <v>36</v>
      </c>
      <c r="C31" s="36" t="s">
        <v>309</v>
      </c>
      <c r="D31" s="44"/>
      <c r="E31" s="44"/>
      <c r="F31" s="44"/>
      <c r="G31" s="44"/>
      <c r="H31" s="44"/>
      <c r="I31" s="44"/>
    </row>
    <row r="32" spans="1:11" ht="26.25" customHeight="1">
      <c r="A32" s="50" t="s">
        <v>139</v>
      </c>
      <c r="B32" s="46" t="s">
        <v>37</v>
      </c>
      <c r="C32" s="36" t="s">
        <v>309</v>
      </c>
      <c r="D32" s="40"/>
      <c r="E32" s="40"/>
      <c r="F32" s="40"/>
      <c r="G32" s="40"/>
      <c r="H32" s="127"/>
      <c r="I32" s="128"/>
    </row>
    <row r="33" spans="1:9" ht="12.75" customHeight="1">
      <c r="A33" s="50" t="s">
        <v>140</v>
      </c>
      <c r="B33" s="46" t="s">
        <v>38</v>
      </c>
      <c r="C33" s="36" t="s">
        <v>309</v>
      </c>
      <c r="D33" s="44"/>
      <c r="E33" s="44"/>
      <c r="F33" s="44"/>
      <c r="G33" s="44"/>
      <c r="H33" s="44"/>
      <c r="I33" s="44"/>
    </row>
    <row r="34" spans="1:9" ht="12.75" customHeight="1">
      <c r="A34" s="50"/>
      <c r="B34" s="38" t="s">
        <v>39</v>
      </c>
      <c r="C34" s="36" t="s">
        <v>309</v>
      </c>
      <c r="D34" s="44"/>
      <c r="E34" s="44"/>
      <c r="F34" s="44"/>
      <c r="G34" s="44"/>
      <c r="H34" s="44"/>
      <c r="I34" s="44"/>
    </row>
    <row r="35" spans="1:9" ht="12.75" customHeight="1">
      <c r="A35" s="50"/>
      <c r="B35" s="38" t="s">
        <v>40</v>
      </c>
      <c r="C35" s="36" t="s">
        <v>309</v>
      </c>
      <c r="D35" s="44"/>
      <c r="E35" s="44"/>
      <c r="F35" s="44"/>
      <c r="G35" s="44"/>
      <c r="H35" s="44"/>
      <c r="I35" s="44"/>
    </row>
    <row r="36" spans="1:9" ht="12.75" customHeight="1">
      <c r="A36" s="50"/>
      <c r="B36" s="38" t="s">
        <v>41</v>
      </c>
      <c r="C36" s="36" t="s">
        <v>309</v>
      </c>
      <c r="D36" s="44"/>
      <c r="E36" s="44"/>
      <c r="F36" s="44"/>
      <c r="G36" s="44"/>
      <c r="H36" s="44"/>
      <c r="I36" s="44"/>
    </row>
    <row r="37" spans="1:9" ht="12.75" customHeight="1">
      <c r="A37" s="50"/>
      <c r="B37" s="38" t="s">
        <v>42</v>
      </c>
      <c r="C37" s="36" t="s">
        <v>309</v>
      </c>
      <c r="D37" s="44"/>
      <c r="E37" s="44"/>
      <c r="F37" s="44"/>
      <c r="G37" s="44"/>
      <c r="H37" s="44"/>
      <c r="I37" s="44"/>
    </row>
    <row r="38" spans="1:9" ht="12.75" customHeight="1">
      <c r="A38" s="50" t="s">
        <v>141</v>
      </c>
      <c r="B38" s="46" t="s">
        <v>43</v>
      </c>
      <c r="C38" s="36" t="s">
        <v>309</v>
      </c>
      <c r="D38" s="44"/>
      <c r="E38" s="44"/>
      <c r="F38" s="44"/>
      <c r="G38" s="44"/>
      <c r="H38" s="44"/>
      <c r="I38" s="44"/>
    </row>
    <row r="39" spans="1:9" ht="12.75" customHeight="1">
      <c r="A39" s="50" t="s">
        <v>142</v>
      </c>
      <c r="B39" s="37" t="s">
        <v>44</v>
      </c>
      <c r="C39" s="36" t="s">
        <v>27</v>
      </c>
      <c r="D39" s="44"/>
      <c r="E39" s="44"/>
      <c r="F39" s="44"/>
      <c r="G39" s="44"/>
      <c r="H39" s="44"/>
      <c r="I39" s="44"/>
    </row>
    <row r="40" spans="1:9" ht="25.5" customHeight="1">
      <c r="A40" s="50" t="s">
        <v>143</v>
      </c>
      <c r="B40" s="38" t="s">
        <v>45</v>
      </c>
      <c r="C40" s="50" t="s">
        <v>310</v>
      </c>
      <c r="D40" s="44"/>
      <c r="E40" s="44"/>
      <c r="F40" s="44"/>
      <c r="G40" s="44"/>
      <c r="H40" s="44"/>
      <c r="I40" s="44"/>
    </row>
    <row r="41" spans="1:9" ht="12.75" customHeight="1">
      <c r="A41" s="50" t="s">
        <v>144</v>
      </c>
      <c r="B41" s="46" t="s">
        <v>46</v>
      </c>
      <c r="C41" s="36" t="s">
        <v>309</v>
      </c>
      <c r="D41" s="44"/>
      <c r="E41" s="44"/>
      <c r="F41" s="44"/>
      <c r="G41" s="44"/>
      <c r="H41" s="44"/>
      <c r="I41" s="44"/>
    </row>
    <row r="42" spans="1:9" ht="25.5">
      <c r="A42" s="50" t="s">
        <v>145</v>
      </c>
      <c r="B42" s="37" t="s">
        <v>47</v>
      </c>
      <c r="C42" s="70" t="s">
        <v>313</v>
      </c>
      <c r="D42" s="44"/>
      <c r="E42" s="44"/>
      <c r="F42" s="44"/>
      <c r="G42" s="44"/>
      <c r="H42" s="44"/>
      <c r="I42" s="44"/>
    </row>
    <row r="43" spans="1:9" ht="25.5">
      <c r="A43" s="50"/>
      <c r="B43" s="38" t="s">
        <v>48</v>
      </c>
      <c r="C43" s="70" t="s">
        <v>313</v>
      </c>
      <c r="D43" s="44"/>
      <c r="E43" s="44"/>
      <c r="F43" s="44"/>
      <c r="G43" s="44"/>
      <c r="H43" s="44"/>
      <c r="I43" s="44"/>
    </row>
    <row r="44" spans="1:9" ht="25.5">
      <c r="A44" s="5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26" t="s">
        <v>322</v>
      </c>
      <c r="B49" s="126"/>
      <c r="C49" s="126"/>
      <c r="D49" s="126"/>
      <c r="E49" s="126"/>
      <c r="F49" s="126"/>
      <c r="G49" s="126"/>
      <c r="H49" s="126"/>
      <c r="I49" s="126"/>
    </row>
    <row r="50" spans="1:9">
      <c r="A50" s="126"/>
      <c r="B50" s="126"/>
      <c r="C50" s="126"/>
      <c r="D50" s="126"/>
      <c r="E50" s="126"/>
      <c r="F50" s="126"/>
      <c r="G50" s="126"/>
      <c r="H50" s="126"/>
      <c r="I50" s="126"/>
    </row>
    <row r="51" spans="1:9">
      <c r="A51" s="126"/>
      <c r="B51" s="126"/>
      <c r="C51" s="126"/>
      <c r="D51" s="126"/>
      <c r="E51" s="126"/>
      <c r="F51" s="126"/>
      <c r="G51" s="126"/>
      <c r="H51" s="126"/>
      <c r="I51" s="126"/>
    </row>
  </sheetData>
  <mergeCells count="17">
    <mergeCell ref="H2:I2"/>
    <mergeCell ref="A4:I4"/>
    <mergeCell ref="A5:I5"/>
    <mergeCell ref="A7:A9"/>
    <mergeCell ref="B7:B9"/>
    <mergeCell ref="C7:C9"/>
    <mergeCell ref="D7:E7"/>
    <mergeCell ref="F7:G7"/>
    <mergeCell ref="H7:I7"/>
    <mergeCell ref="A49:I51"/>
    <mergeCell ref="A46:I46"/>
    <mergeCell ref="A47:I47"/>
    <mergeCell ref="A48:I48"/>
    <mergeCell ref="H28:I28"/>
    <mergeCell ref="H29:I29"/>
    <mergeCell ref="H30:I30"/>
    <mergeCell ref="H32:I32"/>
  </mergeCells>
  <conditionalFormatting sqref="K28">
    <cfRule type="containsText" dxfId="3" priority="1" operator="containsText" text="ложь">
      <formula>NOT(ISERROR(SEARCH("ложь",K28)))</formula>
    </cfRule>
    <cfRule type="containsText" dxfId="2"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election activeCell="A4" sqref="A4:B4"/>
    </sheetView>
  </sheetViews>
  <sheetFormatPr defaultRowHeight="12.75"/>
  <cols>
    <col min="1" max="1" width="50.42578125" style="12" customWidth="1"/>
    <col min="2" max="2" width="69.28515625" style="12" customWidth="1"/>
    <col min="3" max="5" width="9.140625" style="12"/>
    <col min="6" max="6" width="29.140625" style="12" customWidth="1"/>
    <col min="7" max="7" width="25.5703125" style="12" customWidth="1"/>
    <col min="8" max="9" width="3.7109375" style="12" customWidth="1"/>
    <col min="10" max="251" width="9.140625" style="12"/>
    <col min="252" max="253" width="0" style="12" hidden="1" customWidth="1"/>
    <col min="254" max="254" width="3.28515625" style="12" customWidth="1"/>
    <col min="255" max="255" width="9.28515625" style="12" customWidth="1"/>
    <col min="256" max="256" width="47" style="12" customWidth="1"/>
    <col min="257" max="257" width="64.42578125" style="12" customWidth="1"/>
    <col min="258" max="258" width="27" style="12" customWidth="1"/>
    <col min="259" max="261" width="9.140625" style="12"/>
    <col min="262" max="262" width="29.140625" style="12" customWidth="1"/>
    <col min="263" max="263" width="25.5703125" style="12" customWidth="1"/>
    <col min="264" max="265" width="3.7109375" style="12" customWidth="1"/>
    <col min="266" max="507" width="9.140625" style="12"/>
    <col min="508" max="509" width="0" style="12" hidden="1" customWidth="1"/>
    <col min="510" max="510" width="3.28515625" style="12" customWidth="1"/>
    <col min="511" max="511" width="9.28515625" style="12" customWidth="1"/>
    <col min="512" max="512" width="47" style="12" customWidth="1"/>
    <col min="513" max="513" width="64.42578125" style="12" customWidth="1"/>
    <col min="514" max="514" width="27" style="12" customWidth="1"/>
    <col min="515" max="517" width="9.140625" style="12"/>
    <col min="518" max="518" width="29.140625" style="12" customWidth="1"/>
    <col min="519" max="519" width="25.5703125" style="12" customWidth="1"/>
    <col min="520" max="521" width="3.7109375" style="12" customWidth="1"/>
    <col min="522" max="763" width="9.140625" style="12"/>
    <col min="764" max="765" width="0" style="12" hidden="1" customWidth="1"/>
    <col min="766" max="766" width="3.28515625" style="12" customWidth="1"/>
    <col min="767" max="767" width="9.28515625" style="12" customWidth="1"/>
    <col min="768" max="768" width="47" style="12" customWidth="1"/>
    <col min="769" max="769" width="64.42578125" style="12" customWidth="1"/>
    <col min="770" max="770" width="27" style="12" customWidth="1"/>
    <col min="771" max="773" width="9.140625" style="12"/>
    <col min="774" max="774" width="29.140625" style="12" customWidth="1"/>
    <col min="775" max="775" width="25.5703125" style="12" customWidth="1"/>
    <col min="776" max="777" width="3.7109375" style="12" customWidth="1"/>
    <col min="778" max="1019" width="9.140625" style="12"/>
    <col min="1020" max="1021" width="0" style="12" hidden="1" customWidth="1"/>
    <col min="1022" max="1022" width="3.28515625" style="12" customWidth="1"/>
    <col min="1023" max="1023" width="9.28515625" style="12" customWidth="1"/>
    <col min="1024" max="1024" width="47" style="12" customWidth="1"/>
    <col min="1025" max="1025" width="64.42578125" style="12" customWidth="1"/>
    <col min="1026" max="1026" width="27" style="12" customWidth="1"/>
    <col min="1027" max="1029" width="9.140625" style="12"/>
    <col min="1030" max="1030" width="29.140625" style="12" customWidth="1"/>
    <col min="1031" max="1031" width="25.5703125" style="12" customWidth="1"/>
    <col min="1032" max="1033" width="3.7109375" style="12" customWidth="1"/>
    <col min="1034" max="1275" width="9.140625" style="12"/>
    <col min="1276" max="1277" width="0" style="12" hidden="1" customWidth="1"/>
    <col min="1278" max="1278" width="3.28515625" style="12" customWidth="1"/>
    <col min="1279" max="1279" width="9.28515625" style="12" customWidth="1"/>
    <col min="1280" max="1280" width="47" style="12" customWidth="1"/>
    <col min="1281" max="1281" width="64.42578125" style="12" customWidth="1"/>
    <col min="1282" max="1282" width="27" style="12" customWidth="1"/>
    <col min="1283" max="1285" width="9.140625" style="12"/>
    <col min="1286" max="1286" width="29.140625" style="12" customWidth="1"/>
    <col min="1287" max="1287" width="25.5703125" style="12" customWidth="1"/>
    <col min="1288" max="1289" width="3.7109375" style="12" customWidth="1"/>
    <col min="1290" max="1531" width="9.140625" style="12"/>
    <col min="1532" max="1533" width="0" style="12" hidden="1" customWidth="1"/>
    <col min="1534" max="1534" width="3.28515625" style="12" customWidth="1"/>
    <col min="1535" max="1535" width="9.28515625" style="12" customWidth="1"/>
    <col min="1536" max="1536" width="47" style="12" customWidth="1"/>
    <col min="1537" max="1537" width="64.42578125" style="12" customWidth="1"/>
    <col min="1538" max="1538" width="27" style="12" customWidth="1"/>
    <col min="1539" max="1541" width="9.140625" style="12"/>
    <col min="1542" max="1542" width="29.140625" style="12" customWidth="1"/>
    <col min="1543" max="1543" width="25.5703125" style="12" customWidth="1"/>
    <col min="1544" max="1545" width="3.7109375" style="12" customWidth="1"/>
    <col min="1546" max="1787" width="9.140625" style="12"/>
    <col min="1788" max="1789" width="0" style="12" hidden="1" customWidth="1"/>
    <col min="1790" max="1790" width="3.28515625" style="12" customWidth="1"/>
    <col min="1791" max="1791" width="9.28515625" style="12" customWidth="1"/>
    <col min="1792" max="1792" width="47" style="12" customWidth="1"/>
    <col min="1793" max="1793" width="64.42578125" style="12" customWidth="1"/>
    <col min="1794" max="1794" width="27" style="12" customWidth="1"/>
    <col min="1795" max="1797" width="9.140625" style="12"/>
    <col min="1798" max="1798" width="29.140625" style="12" customWidth="1"/>
    <col min="1799" max="1799" width="25.5703125" style="12" customWidth="1"/>
    <col min="1800" max="1801" width="3.7109375" style="12" customWidth="1"/>
    <col min="1802" max="2043" width="9.140625" style="12"/>
    <col min="2044" max="2045" width="0" style="12" hidden="1" customWidth="1"/>
    <col min="2046" max="2046" width="3.28515625" style="12" customWidth="1"/>
    <col min="2047" max="2047" width="9.28515625" style="12" customWidth="1"/>
    <col min="2048" max="2048" width="47" style="12" customWidth="1"/>
    <col min="2049" max="2049" width="64.42578125" style="12" customWidth="1"/>
    <col min="2050" max="2050" width="27" style="12" customWidth="1"/>
    <col min="2051" max="2053" width="9.140625" style="12"/>
    <col min="2054" max="2054" width="29.140625" style="12" customWidth="1"/>
    <col min="2055" max="2055" width="25.5703125" style="12" customWidth="1"/>
    <col min="2056" max="2057" width="3.7109375" style="12" customWidth="1"/>
    <col min="2058" max="2299" width="9.140625" style="12"/>
    <col min="2300" max="2301" width="0" style="12" hidden="1" customWidth="1"/>
    <col min="2302" max="2302" width="3.28515625" style="12" customWidth="1"/>
    <col min="2303" max="2303" width="9.28515625" style="12" customWidth="1"/>
    <col min="2304" max="2304" width="47" style="12" customWidth="1"/>
    <col min="2305" max="2305" width="64.42578125" style="12" customWidth="1"/>
    <col min="2306" max="2306" width="27" style="12" customWidth="1"/>
    <col min="2307" max="2309" width="9.140625" style="12"/>
    <col min="2310" max="2310" width="29.140625" style="12" customWidth="1"/>
    <col min="2311" max="2311" width="25.5703125" style="12" customWidth="1"/>
    <col min="2312" max="2313" width="3.7109375" style="12" customWidth="1"/>
    <col min="2314" max="2555" width="9.140625" style="12"/>
    <col min="2556" max="2557" width="0" style="12" hidden="1" customWidth="1"/>
    <col min="2558" max="2558" width="3.28515625" style="12" customWidth="1"/>
    <col min="2559" max="2559" width="9.28515625" style="12" customWidth="1"/>
    <col min="2560" max="2560" width="47" style="12" customWidth="1"/>
    <col min="2561" max="2561" width="64.42578125" style="12" customWidth="1"/>
    <col min="2562" max="2562" width="27" style="12" customWidth="1"/>
    <col min="2563" max="2565" width="9.140625" style="12"/>
    <col min="2566" max="2566" width="29.140625" style="12" customWidth="1"/>
    <col min="2567" max="2567" width="25.5703125" style="12" customWidth="1"/>
    <col min="2568" max="2569" width="3.7109375" style="12" customWidth="1"/>
    <col min="2570" max="2811" width="9.140625" style="12"/>
    <col min="2812" max="2813" width="0" style="12" hidden="1" customWidth="1"/>
    <col min="2814" max="2814" width="3.28515625" style="12" customWidth="1"/>
    <col min="2815" max="2815" width="9.28515625" style="12" customWidth="1"/>
    <col min="2816" max="2816" width="47" style="12" customWidth="1"/>
    <col min="2817" max="2817" width="64.42578125" style="12" customWidth="1"/>
    <col min="2818" max="2818" width="27" style="12" customWidth="1"/>
    <col min="2819" max="2821" width="9.140625" style="12"/>
    <col min="2822" max="2822" width="29.140625" style="12" customWidth="1"/>
    <col min="2823" max="2823" width="25.5703125" style="12" customWidth="1"/>
    <col min="2824" max="2825" width="3.7109375" style="12" customWidth="1"/>
    <col min="2826" max="3067" width="9.140625" style="12"/>
    <col min="3068" max="3069" width="0" style="12" hidden="1" customWidth="1"/>
    <col min="3070" max="3070" width="3.28515625" style="12" customWidth="1"/>
    <col min="3071" max="3071" width="9.28515625" style="12" customWidth="1"/>
    <col min="3072" max="3072" width="47" style="12" customWidth="1"/>
    <col min="3073" max="3073" width="64.42578125" style="12" customWidth="1"/>
    <col min="3074" max="3074" width="27" style="12" customWidth="1"/>
    <col min="3075" max="3077" width="9.140625" style="12"/>
    <col min="3078" max="3078" width="29.140625" style="12" customWidth="1"/>
    <col min="3079" max="3079" width="25.5703125" style="12" customWidth="1"/>
    <col min="3080" max="3081" width="3.7109375" style="12" customWidth="1"/>
    <col min="3082" max="3323" width="9.140625" style="12"/>
    <col min="3324" max="3325" width="0" style="12" hidden="1" customWidth="1"/>
    <col min="3326" max="3326" width="3.28515625" style="12" customWidth="1"/>
    <col min="3327" max="3327" width="9.28515625" style="12" customWidth="1"/>
    <col min="3328" max="3328" width="47" style="12" customWidth="1"/>
    <col min="3329" max="3329" width="64.42578125" style="12" customWidth="1"/>
    <col min="3330" max="3330" width="27" style="12" customWidth="1"/>
    <col min="3331" max="3333" width="9.140625" style="12"/>
    <col min="3334" max="3334" width="29.140625" style="12" customWidth="1"/>
    <col min="3335" max="3335" width="25.5703125" style="12" customWidth="1"/>
    <col min="3336" max="3337" width="3.7109375" style="12" customWidth="1"/>
    <col min="3338" max="3579" width="9.140625" style="12"/>
    <col min="3580" max="3581" width="0" style="12" hidden="1" customWidth="1"/>
    <col min="3582" max="3582" width="3.28515625" style="12" customWidth="1"/>
    <col min="3583" max="3583" width="9.28515625" style="12" customWidth="1"/>
    <col min="3584" max="3584" width="47" style="12" customWidth="1"/>
    <col min="3585" max="3585" width="64.42578125" style="12" customWidth="1"/>
    <col min="3586" max="3586" width="27" style="12" customWidth="1"/>
    <col min="3587" max="3589" width="9.140625" style="12"/>
    <col min="3590" max="3590" width="29.140625" style="12" customWidth="1"/>
    <col min="3591" max="3591" width="25.5703125" style="12" customWidth="1"/>
    <col min="3592" max="3593" width="3.7109375" style="12" customWidth="1"/>
    <col min="3594" max="3835" width="9.140625" style="12"/>
    <col min="3836" max="3837" width="0" style="12" hidden="1" customWidth="1"/>
    <col min="3838" max="3838" width="3.28515625" style="12" customWidth="1"/>
    <col min="3839" max="3839" width="9.28515625" style="12" customWidth="1"/>
    <col min="3840" max="3840" width="47" style="12" customWidth="1"/>
    <col min="3841" max="3841" width="64.42578125" style="12" customWidth="1"/>
    <col min="3842" max="3842" width="27" style="12" customWidth="1"/>
    <col min="3843" max="3845" width="9.140625" style="12"/>
    <col min="3846" max="3846" width="29.140625" style="12" customWidth="1"/>
    <col min="3847" max="3847" width="25.5703125" style="12" customWidth="1"/>
    <col min="3848" max="3849" width="3.7109375" style="12" customWidth="1"/>
    <col min="3850" max="4091" width="9.140625" style="12"/>
    <col min="4092" max="4093" width="0" style="12" hidden="1" customWidth="1"/>
    <col min="4094" max="4094" width="3.28515625" style="12" customWidth="1"/>
    <col min="4095" max="4095" width="9.28515625" style="12" customWidth="1"/>
    <col min="4096" max="4096" width="47" style="12" customWidth="1"/>
    <col min="4097" max="4097" width="64.42578125" style="12" customWidth="1"/>
    <col min="4098" max="4098" width="27" style="12" customWidth="1"/>
    <col min="4099" max="4101" width="9.140625" style="12"/>
    <col min="4102" max="4102" width="29.140625" style="12" customWidth="1"/>
    <col min="4103" max="4103" width="25.5703125" style="12" customWidth="1"/>
    <col min="4104" max="4105" width="3.7109375" style="12" customWidth="1"/>
    <col min="4106" max="4347" width="9.140625" style="12"/>
    <col min="4348" max="4349" width="0" style="12" hidden="1" customWidth="1"/>
    <col min="4350" max="4350" width="3.28515625" style="12" customWidth="1"/>
    <col min="4351" max="4351" width="9.28515625" style="12" customWidth="1"/>
    <col min="4352" max="4352" width="47" style="12" customWidth="1"/>
    <col min="4353" max="4353" width="64.42578125" style="12" customWidth="1"/>
    <col min="4354" max="4354" width="27" style="12" customWidth="1"/>
    <col min="4355" max="4357" width="9.140625" style="12"/>
    <col min="4358" max="4358" width="29.140625" style="12" customWidth="1"/>
    <col min="4359" max="4359" width="25.5703125" style="12" customWidth="1"/>
    <col min="4360" max="4361" width="3.7109375" style="12" customWidth="1"/>
    <col min="4362" max="4603" width="9.140625" style="12"/>
    <col min="4604" max="4605" width="0" style="12" hidden="1" customWidth="1"/>
    <col min="4606" max="4606" width="3.28515625" style="12" customWidth="1"/>
    <col min="4607" max="4607" width="9.28515625" style="12" customWidth="1"/>
    <col min="4608" max="4608" width="47" style="12" customWidth="1"/>
    <col min="4609" max="4609" width="64.42578125" style="12" customWidth="1"/>
    <col min="4610" max="4610" width="27" style="12" customWidth="1"/>
    <col min="4611" max="4613" width="9.140625" style="12"/>
    <col min="4614" max="4614" width="29.140625" style="12" customWidth="1"/>
    <col min="4615" max="4615" width="25.5703125" style="12" customWidth="1"/>
    <col min="4616" max="4617" width="3.7109375" style="12" customWidth="1"/>
    <col min="4618" max="4859" width="9.140625" style="12"/>
    <col min="4860" max="4861" width="0" style="12" hidden="1" customWidth="1"/>
    <col min="4862" max="4862" width="3.28515625" style="12" customWidth="1"/>
    <col min="4863" max="4863" width="9.28515625" style="12" customWidth="1"/>
    <col min="4864" max="4864" width="47" style="12" customWidth="1"/>
    <col min="4865" max="4865" width="64.42578125" style="12" customWidth="1"/>
    <col min="4866" max="4866" width="27" style="12" customWidth="1"/>
    <col min="4867" max="4869" width="9.140625" style="12"/>
    <col min="4870" max="4870" width="29.140625" style="12" customWidth="1"/>
    <col min="4871" max="4871" width="25.5703125" style="12" customWidth="1"/>
    <col min="4872" max="4873" width="3.7109375" style="12" customWidth="1"/>
    <col min="4874" max="5115" width="9.140625" style="12"/>
    <col min="5116" max="5117" width="0" style="12" hidden="1" customWidth="1"/>
    <col min="5118" max="5118" width="3.28515625" style="12" customWidth="1"/>
    <col min="5119" max="5119" width="9.28515625" style="12" customWidth="1"/>
    <col min="5120" max="5120" width="47" style="12" customWidth="1"/>
    <col min="5121" max="5121" width="64.42578125" style="12" customWidth="1"/>
    <col min="5122" max="5122" width="27" style="12" customWidth="1"/>
    <col min="5123" max="5125" width="9.140625" style="12"/>
    <col min="5126" max="5126" width="29.140625" style="12" customWidth="1"/>
    <col min="5127" max="5127" width="25.5703125" style="12" customWidth="1"/>
    <col min="5128" max="5129" width="3.7109375" style="12" customWidth="1"/>
    <col min="5130" max="5371" width="9.140625" style="12"/>
    <col min="5372" max="5373" width="0" style="12" hidden="1" customWidth="1"/>
    <col min="5374" max="5374" width="3.28515625" style="12" customWidth="1"/>
    <col min="5375" max="5375" width="9.28515625" style="12" customWidth="1"/>
    <col min="5376" max="5376" width="47" style="12" customWidth="1"/>
    <col min="5377" max="5377" width="64.42578125" style="12" customWidth="1"/>
    <col min="5378" max="5378" width="27" style="12" customWidth="1"/>
    <col min="5379" max="5381" width="9.140625" style="12"/>
    <col min="5382" max="5382" width="29.140625" style="12" customWidth="1"/>
    <col min="5383" max="5383" width="25.5703125" style="12" customWidth="1"/>
    <col min="5384" max="5385" width="3.7109375" style="12" customWidth="1"/>
    <col min="5386" max="5627" width="9.140625" style="12"/>
    <col min="5628" max="5629" width="0" style="12" hidden="1" customWidth="1"/>
    <col min="5630" max="5630" width="3.28515625" style="12" customWidth="1"/>
    <col min="5631" max="5631" width="9.28515625" style="12" customWidth="1"/>
    <col min="5632" max="5632" width="47" style="12" customWidth="1"/>
    <col min="5633" max="5633" width="64.42578125" style="12" customWidth="1"/>
    <col min="5634" max="5634" width="27" style="12" customWidth="1"/>
    <col min="5635" max="5637" width="9.140625" style="12"/>
    <col min="5638" max="5638" width="29.140625" style="12" customWidth="1"/>
    <col min="5639" max="5639" width="25.5703125" style="12" customWidth="1"/>
    <col min="5640" max="5641" width="3.7109375" style="12" customWidth="1"/>
    <col min="5642" max="5883" width="9.140625" style="12"/>
    <col min="5884" max="5885" width="0" style="12" hidden="1" customWidth="1"/>
    <col min="5886" max="5886" width="3.28515625" style="12" customWidth="1"/>
    <col min="5887" max="5887" width="9.28515625" style="12" customWidth="1"/>
    <col min="5888" max="5888" width="47" style="12" customWidth="1"/>
    <col min="5889" max="5889" width="64.42578125" style="12" customWidth="1"/>
    <col min="5890" max="5890" width="27" style="12" customWidth="1"/>
    <col min="5891" max="5893" width="9.140625" style="12"/>
    <col min="5894" max="5894" width="29.140625" style="12" customWidth="1"/>
    <col min="5895" max="5895" width="25.5703125" style="12" customWidth="1"/>
    <col min="5896" max="5897" width="3.7109375" style="12" customWidth="1"/>
    <col min="5898" max="6139" width="9.140625" style="12"/>
    <col min="6140" max="6141" width="0" style="12" hidden="1" customWidth="1"/>
    <col min="6142" max="6142" width="3.28515625" style="12" customWidth="1"/>
    <col min="6143" max="6143" width="9.28515625" style="12" customWidth="1"/>
    <col min="6144" max="6144" width="47" style="12" customWidth="1"/>
    <col min="6145" max="6145" width="64.42578125" style="12" customWidth="1"/>
    <col min="6146" max="6146" width="27" style="12" customWidth="1"/>
    <col min="6147" max="6149" width="9.140625" style="12"/>
    <col min="6150" max="6150" width="29.140625" style="12" customWidth="1"/>
    <col min="6151" max="6151" width="25.5703125" style="12" customWidth="1"/>
    <col min="6152" max="6153" width="3.7109375" style="12" customWidth="1"/>
    <col min="6154" max="6395" width="9.140625" style="12"/>
    <col min="6396" max="6397" width="0" style="12" hidden="1" customWidth="1"/>
    <col min="6398" max="6398" width="3.28515625" style="12" customWidth="1"/>
    <col min="6399" max="6399" width="9.28515625" style="12" customWidth="1"/>
    <col min="6400" max="6400" width="47" style="12" customWidth="1"/>
    <col min="6401" max="6401" width="64.42578125" style="12" customWidth="1"/>
    <col min="6402" max="6402" width="27" style="12" customWidth="1"/>
    <col min="6403" max="6405" width="9.140625" style="12"/>
    <col min="6406" max="6406" width="29.140625" style="12" customWidth="1"/>
    <col min="6407" max="6407" width="25.5703125" style="12" customWidth="1"/>
    <col min="6408" max="6409" width="3.7109375" style="12" customWidth="1"/>
    <col min="6410" max="6651" width="9.140625" style="12"/>
    <col min="6652" max="6653" width="0" style="12" hidden="1" customWidth="1"/>
    <col min="6654" max="6654" width="3.28515625" style="12" customWidth="1"/>
    <col min="6655" max="6655" width="9.28515625" style="12" customWidth="1"/>
    <col min="6656" max="6656" width="47" style="12" customWidth="1"/>
    <col min="6657" max="6657" width="64.42578125" style="12" customWidth="1"/>
    <col min="6658" max="6658" width="27" style="12" customWidth="1"/>
    <col min="6659" max="6661" width="9.140625" style="12"/>
    <col min="6662" max="6662" width="29.140625" style="12" customWidth="1"/>
    <col min="6663" max="6663" width="25.5703125" style="12" customWidth="1"/>
    <col min="6664" max="6665" width="3.7109375" style="12" customWidth="1"/>
    <col min="6666" max="6907" width="9.140625" style="12"/>
    <col min="6908" max="6909" width="0" style="12" hidden="1" customWidth="1"/>
    <col min="6910" max="6910" width="3.28515625" style="12" customWidth="1"/>
    <col min="6911" max="6911" width="9.28515625" style="12" customWidth="1"/>
    <col min="6912" max="6912" width="47" style="12" customWidth="1"/>
    <col min="6913" max="6913" width="64.42578125" style="12" customWidth="1"/>
    <col min="6914" max="6914" width="27" style="12" customWidth="1"/>
    <col min="6915" max="6917" width="9.140625" style="12"/>
    <col min="6918" max="6918" width="29.140625" style="12" customWidth="1"/>
    <col min="6919" max="6919" width="25.5703125" style="12" customWidth="1"/>
    <col min="6920" max="6921" width="3.7109375" style="12" customWidth="1"/>
    <col min="6922" max="7163" width="9.140625" style="12"/>
    <col min="7164" max="7165" width="0" style="12" hidden="1" customWidth="1"/>
    <col min="7166" max="7166" width="3.28515625" style="12" customWidth="1"/>
    <col min="7167" max="7167" width="9.28515625" style="12" customWidth="1"/>
    <col min="7168" max="7168" width="47" style="12" customWidth="1"/>
    <col min="7169" max="7169" width="64.42578125" style="12" customWidth="1"/>
    <col min="7170" max="7170" width="27" style="12" customWidth="1"/>
    <col min="7171" max="7173" width="9.140625" style="12"/>
    <col min="7174" max="7174" width="29.140625" style="12" customWidth="1"/>
    <col min="7175" max="7175" width="25.5703125" style="12" customWidth="1"/>
    <col min="7176" max="7177" width="3.7109375" style="12" customWidth="1"/>
    <col min="7178" max="7419" width="9.140625" style="12"/>
    <col min="7420" max="7421" width="0" style="12" hidden="1" customWidth="1"/>
    <col min="7422" max="7422" width="3.28515625" style="12" customWidth="1"/>
    <col min="7423" max="7423" width="9.28515625" style="12" customWidth="1"/>
    <col min="7424" max="7424" width="47" style="12" customWidth="1"/>
    <col min="7425" max="7425" width="64.42578125" style="12" customWidth="1"/>
    <col min="7426" max="7426" width="27" style="12" customWidth="1"/>
    <col min="7427" max="7429" width="9.140625" style="12"/>
    <col min="7430" max="7430" width="29.140625" style="12" customWidth="1"/>
    <col min="7431" max="7431" width="25.5703125" style="12" customWidth="1"/>
    <col min="7432" max="7433" width="3.7109375" style="12" customWidth="1"/>
    <col min="7434" max="7675" width="9.140625" style="12"/>
    <col min="7676" max="7677" width="0" style="12" hidden="1" customWidth="1"/>
    <col min="7678" max="7678" width="3.28515625" style="12" customWidth="1"/>
    <col min="7679" max="7679" width="9.28515625" style="12" customWidth="1"/>
    <col min="7680" max="7680" width="47" style="12" customWidth="1"/>
    <col min="7681" max="7681" width="64.42578125" style="12" customWidth="1"/>
    <col min="7682" max="7682" width="27" style="12" customWidth="1"/>
    <col min="7683" max="7685" width="9.140625" style="12"/>
    <col min="7686" max="7686" width="29.140625" style="12" customWidth="1"/>
    <col min="7687" max="7687" width="25.5703125" style="12" customWidth="1"/>
    <col min="7688" max="7689" width="3.7109375" style="12" customWidth="1"/>
    <col min="7690" max="7931" width="9.140625" style="12"/>
    <col min="7932" max="7933" width="0" style="12" hidden="1" customWidth="1"/>
    <col min="7934" max="7934" width="3.28515625" style="12" customWidth="1"/>
    <col min="7935" max="7935" width="9.28515625" style="12" customWidth="1"/>
    <col min="7936" max="7936" width="47" style="12" customWidth="1"/>
    <col min="7937" max="7937" width="64.42578125" style="12" customWidth="1"/>
    <col min="7938" max="7938" width="27" style="12" customWidth="1"/>
    <col min="7939" max="7941" width="9.140625" style="12"/>
    <col min="7942" max="7942" width="29.140625" style="12" customWidth="1"/>
    <col min="7943" max="7943" width="25.5703125" style="12" customWidth="1"/>
    <col min="7944" max="7945" width="3.7109375" style="12" customWidth="1"/>
    <col min="7946" max="8187" width="9.140625" style="12"/>
    <col min="8188" max="8189" width="0" style="12" hidden="1" customWidth="1"/>
    <col min="8190" max="8190" width="3.28515625" style="12" customWidth="1"/>
    <col min="8191" max="8191" width="9.28515625" style="12" customWidth="1"/>
    <col min="8192" max="8192" width="47" style="12" customWidth="1"/>
    <col min="8193" max="8193" width="64.42578125" style="12" customWidth="1"/>
    <col min="8194" max="8194" width="27" style="12" customWidth="1"/>
    <col min="8195" max="8197" width="9.140625" style="12"/>
    <col min="8198" max="8198" width="29.140625" style="12" customWidth="1"/>
    <col min="8199" max="8199" width="25.5703125" style="12" customWidth="1"/>
    <col min="8200" max="8201" width="3.7109375" style="12" customWidth="1"/>
    <col min="8202" max="8443" width="9.140625" style="12"/>
    <col min="8444" max="8445" width="0" style="12" hidden="1" customWidth="1"/>
    <col min="8446" max="8446" width="3.28515625" style="12" customWidth="1"/>
    <col min="8447" max="8447" width="9.28515625" style="12" customWidth="1"/>
    <col min="8448" max="8448" width="47" style="12" customWidth="1"/>
    <col min="8449" max="8449" width="64.42578125" style="12" customWidth="1"/>
    <col min="8450" max="8450" width="27" style="12" customWidth="1"/>
    <col min="8451" max="8453" width="9.140625" style="12"/>
    <col min="8454" max="8454" width="29.140625" style="12" customWidth="1"/>
    <col min="8455" max="8455" width="25.5703125" style="12" customWidth="1"/>
    <col min="8456" max="8457" width="3.7109375" style="12" customWidth="1"/>
    <col min="8458" max="8699" width="9.140625" style="12"/>
    <col min="8700" max="8701" width="0" style="12" hidden="1" customWidth="1"/>
    <col min="8702" max="8702" width="3.28515625" style="12" customWidth="1"/>
    <col min="8703" max="8703" width="9.28515625" style="12" customWidth="1"/>
    <col min="8704" max="8704" width="47" style="12" customWidth="1"/>
    <col min="8705" max="8705" width="64.42578125" style="12" customWidth="1"/>
    <col min="8706" max="8706" width="27" style="12" customWidth="1"/>
    <col min="8707" max="8709" width="9.140625" style="12"/>
    <col min="8710" max="8710" width="29.140625" style="12" customWidth="1"/>
    <col min="8711" max="8711" width="25.5703125" style="12" customWidth="1"/>
    <col min="8712" max="8713" width="3.7109375" style="12" customWidth="1"/>
    <col min="8714" max="8955" width="9.140625" style="12"/>
    <col min="8956" max="8957" width="0" style="12" hidden="1" customWidth="1"/>
    <col min="8958" max="8958" width="3.28515625" style="12" customWidth="1"/>
    <col min="8959" max="8959" width="9.28515625" style="12" customWidth="1"/>
    <col min="8960" max="8960" width="47" style="12" customWidth="1"/>
    <col min="8961" max="8961" width="64.42578125" style="12" customWidth="1"/>
    <col min="8962" max="8962" width="27" style="12" customWidth="1"/>
    <col min="8963" max="8965" width="9.140625" style="12"/>
    <col min="8966" max="8966" width="29.140625" style="12" customWidth="1"/>
    <col min="8967" max="8967" width="25.5703125" style="12" customWidth="1"/>
    <col min="8968" max="8969" width="3.7109375" style="12" customWidth="1"/>
    <col min="8970" max="9211" width="9.140625" style="12"/>
    <col min="9212" max="9213" width="0" style="12" hidden="1" customWidth="1"/>
    <col min="9214" max="9214" width="3.28515625" style="12" customWidth="1"/>
    <col min="9215" max="9215" width="9.28515625" style="12" customWidth="1"/>
    <col min="9216" max="9216" width="47" style="12" customWidth="1"/>
    <col min="9217" max="9217" width="64.42578125" style="12" customWidth="1"/>
    <col min="9218" max="9218" width="27" style="12" customWidth="1"/>
    <col min="9219" max="9221" width="9.140625" style="12"/>
    <col min="9222" max="9222" width="29.140625" style="12" customWidth="1"/>
    <col min="9223" max="9223" width="25.5703125" style="12" customWidth="1"/>
    <col min="9224" max="9225" width="3.7109375" style="12" customWidth="1"/>
    <col min="9226" max="9467" width="9.140625" style="12"/>
    <col min="9468" max="9469" width="0" style="12" hidden="1" customWidth="1"/>
    <col min="9470" max="9470" width="3.28515625" style="12" customWidth="1"/>
    <col min="9471" max="9471" width="9.28515625" style="12" customWidth="1"/>
    <col min="9472" max="9472" width="47" style="12" customWidth="1"/>
    <col min="9473" max="9473" width="64.42578125" style="12" customWidth="1"/>
    <col min="9474" max="9474" width="27" style="12" customWidth="1"/>
    <col min="9475" max="9477" width="9.140625" style="12"/>
    <col min="9478" max="9478" width="29.140625" style="12" customWidth="1"/>
    <col min="9479" max="9479" width="25.5703125" style="12" customWidth="1"/>
    <col min="9480" max="9481" width="3.7109375" style="12" customWidth="1"/>
    <col min="9482" max="9723" width="9.140625" style="12"/>
    <col min="9724" max="9725" width="0" style="12" hidden="1" customWidth="1"/>
    <col min="9726" max="9726" width="3.28515625" style="12" customWidth="1"/>
    <col min="9727" max="9727" width="9.28515625" style="12" customWidth="1"/>
    <col min="9728" max="9728" width="47" style="12" customWidth="1"/>
    <col min="9729" max="9729" width="64.42578125" style="12" customWidth="1"/>
    <col min="9730" max="9730" width="27" style="12" customWidth="1"/>
    <col min="9731" max="9733" width="9.140625" style="12"/>
    <col min="9734" max="9734" width="29.140625" style="12" customWidth="1"/>
    <col min="9735" max="9735" width="25.5703125" style="12" customWidth="1"/>
    <col min="9736" max="9737" width="3.7109375" style="12" customWidth="1"/>
    <col min="9738" max="9979" width="9.140625" style="12"/>
    <col min="9980" max="9981" width="0" style="12" hidden="1" customWidth="1"/>
    <col min="9982" max="9982" width="3.28515625" style="12" customWidth="1"/>
    <col min="9983" max="9983" width="9.28515625" style="12" customWidth="1"/>
    <col min="9984" max="9984" width="47" style="12" customWidth="1"/>
    <col min="9985" max="9985" width="64.42578125" style="12" customWidth="1"/>
    <col min="9986" max="9986" width="27" style="12" customWidth="1"/>
    <col min="9987" max="9989" width="9.140625" style="12"/>
    <col min="9990" max="9990" width="29.140625" style="12" customWidth="1"/>
    <col min="9991" max="9991" width="25.5703125" style="12" customWidth="1"/>
    <col min="9992" max="9993" width="3.7109375" style="12" customWidth="1"/>
    <col min="9994" max="10235" width="9.140625" style="12"/>
    <col min="10236" max="10237" width="0" style="12" hidden="1" customWidth="1"/>
    <col min="10238" max="10238" width="3.28515625" style="12" customWidth="1"/>
    <col min="10239" max="10239" width="9.28515625" style="12" customWidth="1"/>
    <col min="10240" max="10240" width="47" style="12" customWidth="1"/>
    <col min="10241" max="10241" width="64.42578125" style="12" customWidth="1"/>
    <col min="10242" max="10242" width="27" style="12" customWidth="1"/>
    <col min="10243" max="10245" width="9.140625" style="12"/>
    <col min="10246" max="10246" width="29.140625" style="12" customWidth="1"/>
    <col min="10247" max="10247" width="25.5703125" style="12" customWidth="1"/>
    <col min="10248" max="10249" width="3.7109375" style="12" customWidth="1"/>
    <col min="10250" max="10491" width="9.140625" style="12"/>
    <col min="10492" max="10493" width="0" style="12" hidden="1" customWidth="1"/>
    <col min="10494" max="10494" width="3.28515625" style="12" customWidth="1"/>
    <col min="10495" max="10495" width="9.28515625" style="12" customWidth="1"/>
    <col min="10496" max="10496" width="47" style="12" customWidth="1"/>
    <col min="10497" max="10497" width="64.42578125" style="12" customWidth="1"/>
    <col min="10498" max="10498" width="27" style="12" customWidth="1"/>
    <col min="10499" max="10501" width="9.140625" style="12"/>
    <col min="10502" max="10502" width="29.140625" style="12" customWidth="1"/>
    <col min="10503" max="10503" width="25.5703125" style="12" customWidth="1"/>
    <col min="10504" max="10505" width="3.7109375" style="12" customWidth="1"/>
    <col min="10506" max="10747" width="9.140625" style="12"/>
    <col min="10748" max="10749" width="0" style="12" hidden="1" customWidth="1"/>
    <col min="10750" max="10750" width="3.28515625" style="12" customWidth="1"/>
    <col min="10751" max="10751" width="9.28515625" style="12" customWidth="1"/>
    <col min="10752" max="10752" width="47" style="12" customWidth="1"/>
    <col min="10753" max="10753" width="64.42578125" style="12" customWidth="1"/>
    <col min="10754" max="10754" width="27" style="12" customWidth="1"/>
    <col min="10755" max="10757" width="9.140625" style="12"/>
    <col min="10758" max="10758" width="29.140625" style="12" customWidth="1"/>
    <col min="10759" max="10759" width="25.5703125" style="12" customWidth="1"/>
    <col min="10760" max="10761" width="3.7109375" style="12" customWidth="1"/>
    <col min="10762" max="11003" width="9.140625" style="12"/>
    <col min="11004" max="11005" width="0" style="12" hidden="1" customWidth="1"/>
    <col min="11006" max="11006" width="3.28515625" style="12" customWidth="1"/>
    <col min="11007" max="11007" width="9.28515625" style="12" customWidth="1"/>
    <col min="11008" max="11008" width="47" style="12" customWidth="1"/>
    <col min="11009" max="11009" width="64.42578125" style="12" customWidth="1"/>
    <col min="11010" max="11010" width="27" style="12" customWidth="1"/>
    <col min="11011" max="11013" width="9.140625" style="12"/>
    <col min="11014" max="11014" width="29.140625" style="12" customWidth="1"/>
    <col min="11015" max="11015" width="25.5703125" style="12" customWidth="1"/>
    <col min="11016" max="11017" width="3.7109375" style="12" customWidth="1"/>
    <col min="11018" max="11259" width="9.140625" style="12"/>
    <col min="11260" max="11261" width="0" style="12" hidden="1" customWidth="1"/>
    <col min="11262" max="11262" width="3.28515625" style="12" customWidth="1"/>
    <col min="11263" max="11263" width="9.28515625" style="12" customWidth="1"/>
    <col min="11264" max="11264" width="47" style="12" customWidth="1"/>
    <col min="11265" max="11265" width="64.42578125" style="12" customWidth="1"/>
    <col min="11266" max="11266" width="27" style="12" customWidth="1"/>
    <col min="11267" max="11269" width="9.140625" style="12"/>
    <col min="11270" max="11270" width="29.140625" style="12" customWidth="1"/>
    <col min="11271" max="11271" width="25.5703125" style="12" customWidth="1"/>
    <col min="11272" max="11273" width="3.7109375" style="12" customWidth="1"/>
    <col min="11274" max="11515" width="9.140625" style="12"/>
    <col min="11516" max="11517" width="0" style="12" hidden="1" customWidth="1"/>
    <col min="11518" max="11518" width="3.28515625" style="12" customWidth="1"/>
    <col min="11519" max="11519" width="9.28515625" style="12" customWidth="1"/>
    <col min="11520" max="11520" width="47" style="12" customWidth="1"/>
    <col min="11521" max="11521" width="64.42578125" style="12" customWidth="1"/>
    <col min="11522" max="11522" width="27" style="12" customWidth="1"/>
    <col min="11523" max="11525" width="9.140625" style="12"/>
    <col min="11526" max="11526" width="29.140625" style="12" customWidth="1"/>
    <col min="11527" max="11527" width="25.5703125" style="12" customWidth="1"/>
    <col min="11528" max="11529" width="3.7109375" style="12" customWidth="1"/>
    <col min="11530" max="11771" width="9.140625" style="12"/>
    <col min="11772" max="11773" width="0" style="12" hidden="1" customWidth="1"/>
    <col min="11774" max="11774" width="3.28515625" style="12" customWidth="1"/>
    <col min="11775" max="11775" width="9.28515625" style="12" customWidth="1"/>
    <col min="11776" max="11776" width="47" style="12" customWidth="1"/>
    <col min="11777" max="11777" width="64.42578125" style="12" customWidth="1"/>
    <col min="11778" max="11778" width="27" style="12" customWidth="1"/>
    <col min="11779" max="11781" width="9.140625" style="12"/>
    <col min="11782" max="11782" width="29.140625" style="12" customWidth="1"/>
    <col min="11783" max="11783" width="25.5703125" style="12" customWidth="1"/>
    <col min="11784" max="11785" width="3.7109375" style="12" customWidth="1"/>
    <col min="11786" max="12027" width="9.140625" style="12"/>
    <col min="12028" max="12029" width="0" style="12" hidden="1" customWidth="1"/>
    <col min="12030" max="12030" width="3.28515625" style="12" customWidth="1"/>
    <col min="12031" max="12031" width="9.28515625" style="12" customWidth="1"/>
    <col min="12032" max="12032" width="47" style="12" customWidth="1"/>
    <col min="12033" max="12033" width="64.42578125" style="12" customWidth="1"/>
    <col min="12034" max="12034" width="27" style="12" customWidth="1"/>
    <col min="12035" max="12037" width="9.140625" style="12"/>
    <col min="12038" max="12038" width="29.140625" style="12" customWidth="1"/>
    <col min="12039" max="12039" width="25.5703125" style="12" customWidth="1"/>
    <col min="12040" max="12041" width="3.7109375" style="12" customWidth="1"/>
    <col min="12042" max="12283" width="9.140625" style="12"/>
    <col min="12284" max="12285" width="0" style="12" hidden="1" customWidth="1"/>
    <col min="12286" max="12286" width="3.28515625" style="12" customWidth="1"/>
    <col min="12287" max="12287" width="9.28515625" style="12" customWidth="1"/>
    <col min="12288" max="12288" width="47" style="12" customWidth="1"/>
    <col min="12289" max="12289" width="64.42578125" style="12" customWidth="1"/>
    <col min="12290" max="12290" width="27" style="12" customWidth="1"/>
    <col min="12291" max="12293" width="9.140625" style="12"/>
    <col min="12294" max="12294" width="29.140625" style="12" customWidth="1"/>
    <col min="12295" max="12295" width="25.5703125" style="12" customWidth="1"/>
    <col min="12296" max="12297" width="3.7109375" style="12" customWidth="1"/>
    <col min="12298" max="12539" width="9.140625" style="12"/>
    <col min="12540" max="12541" width="0" style="12" hidden="1" customWidth="1"/>
    <col min="12542" max="12542" width="3.28515625" style="12" customWidth="1"/>
    <col min="12543" max="12543" width="9.28515625" style="12" customWidth="1"/>
    <col min="12544" max="12544" width="47" style="12" customWidth="1"/>
    <col min="12545" max="12545" width="64.42578125" style="12" customWidth="1"/>
    <col min="12546" max="12546" width="27" style="12" customWidth="1"/>
    <col min="12547" max="12549" width="9.140625" style="12"/>
    <col min="12550" max="12550" width="29.140625" style="12" customWidth="1"/>
    <col min="12551" max="12551" width="25.5703125" style="12" customWidth="1"/>
    <col min="12552" max="12553" width="3.7109375" style="12" customWidth="1"/>
    <col min="12554" max="12795" width="9.140625" style="12"/>
    <col min="12796" max="12797" width="0" style="12" hidden="1" customWidth="1"/>
    <col min="12798" max="12798" width="3.28515625" style="12" customWidth="1"/>
    <col min="12799" max="12799" width="9.28515625" style="12" customWidth="1"/>
    <col min="12800" max="12800" width="47" style="12" customWidth="1"/>
    <col min="12801" max="12801" width="64.42578125" style="12" customWidth="1"/>
    <col min="12802" max="12802" width="27" style="12" customWidth="1"/>
    <col min="12803" max="12805" width="9.140625" style="12"/>
    <col min="12806" max="12806" width="29.140625" style="12" customWidth="1"/>
    <col min="12807" max="12807" width="25.5703125" style="12" customWidth="1"/>
    <col min="12808" max="12809" width="3.7109375" style="12" customWidth="1"/>
    <col min="12810" max="13051" width="9.140625" style="12"/>
    <col min="13052" max="13053" width="0" style="12" hidden="1" customWidth="1"/>
    <col min="13054" max="13054" width="3.28515625" style="12" customWidth="1"/>
    <col min="13055" max="13055" width="9.28515625" style="12" customWidth="1"/>
    <col min="13056" max="13056" width="47" style="12" customWidth="1"/>
    <col min="13057" max="13057" width="64.42578125" style="12" customWidth="1"/>
    <col min="13058" max="13058" width="27" style="12" customWidth="1"/>
    <col min="13059" max="13061" width="9.140625" style="12"/>
    <col min="13062" max="13062" width="29.140625" style="12" customWidth="1"/>
    <col min="13063" max="13063" width="25.5703125" style="12" customWidth="1"/>
    <col min="13064" max="13065" width="3.7109375" style="12" customWidth="1"/>
    <col min="13066" max="13307" width="9.140625" style="12"/>
    <col min="13308" max="13309" width="0" style="12" hidden="1" customWidth="1"/>
    <col min="13310" max="13310" width="3.28515625" style="12" customWidth="1"/>
    <col min="13311" max="13311" width="9.28515625" style="12" customWidth="1"/>
    <col min="13312" max="13312" width="47" style="12" customWidth="1"/>
    <col min="13313" max="13313" width="64.42578125" style="12" customWidth="1"/>
    <col min="13314" max="13314" width="27" style="12" customWidth="1"/>
    <col min="13315" max="13317" width="9.140625" style="12"/>
    <col min="13318" max="13318" width="29.140625" style="12" customWidth="1"/>
    <col min="13319" max="13319" width="25.5703125" style="12" customWidth="1"/>
    <col min="13320" max="13321" width="3.7109375" style="12" customWidth="1"/>
    <col min="13322" max="13563" width="9.140625" style="12"/>
    <col min="13564" max="13565" width="0" style="12" hidden="1" customWidth="1"/>
    <col min="13566" max="13566" width="3.28515625" style="12" customWidth="1"/>
    <col min="13567" max="13567" width="9.28515625" style="12" customWidth="1"/>
    <col min="13568" max="13568" width="47" style="12" customWidth="1"/>
    <col min="13569" max="13569" width="64.42578125" style="12" customWidth="1"/>
    <col min="13570" max="13570" width="27" style="12" customWidth="1"/>
    <col min="13571" max="13573" width="9.140625" style="12"/>
    <col min="13574" max="13574" width="29.140625" style="12" customWidth="1"/>
    <col min="13575" max="13575" width="25.5703125" style="12" customWidth="1"/>
    <col min="13576" max="13577" width="3.7109375" style="12" customWidth="1"/>
    <col min="13578" max="13819" width="9.140625" style="12"/>
    <col min="13820" max="13821" width="0" style="12" hidden="1" customWidth="1"/>
    <col min="13822" max="13822" width="3.28515625" style="12" customWidth="1"/>
    <col min="13823" max="13823" width="9.28515625" style="12" customWidth="1"/>
    <col min="13824" max="13824" width="47" style="12" customWidth="1"/>
    <col min="13825" max="13825" width="64.42578125" style="12" customWidth="1"/>
    <col min="13826" max="13826" width="27" style="12" customWidth="1"/>
    <col min="13827" max="13829" width="9.140625" style="12"/>
    <col min="13830" max="13830" width="29.140625" style="12" customWidth="1"/>
    <col min="13831" max="13831" width="25.5703125" style="12" customWidth="1"/>
    <col min="13832" max="13833" width="3.7109375" style="12" customWidth="1"/>
    <col min="13834" max="14075" width="9.140625" style="12"/>
    <col min="14076" max="14077" width="0" style="12" hidden="1" customWidth="1"/>
    <col min="14078" max="14078" width="3.28515625" style="12" customWidth="1"/>
    <col min="14079" max="14079" width="9.28515625" style="12" customWidth="1"/>
    <col min="14080" max="14080" width="47" style="12" customWidth="1"/>
    <col min="14081" max="14081" width="64.42578125" style="12" customWidth="1"/>
    <col min="14082" max="14082" width="27" style="12" customWidth="1"/>
    <col min="14083" max="14085" width="9.140625" style="12"/>
    <col min="14086" max="14086" width="29.140625" style="12" customWidth="1"/>
    <col min="14087" max="14087" width="25.5703125" style="12" customWidth="1"/>
    <col min="14088" max="14089" width="3.7109375" style="12" customWidth="1"/>
    <col min="14090" max="14331" width="9.140625" style="12"/>
    <col min="14332" max="14333" width="0" style="12" hidden="1" customWidth="1"/>
    <col min="14334" max="14334" width="3.28515625" style="12" customWidth="1"/>
    <col min="14335" max="14335" width="9.28515625" style="12" customWidth="1"/>
    <col min="14336" max="14336" width="47" style="12" customWidth="1"/>
    <col min="14337" max="14337" width="64.42578125" style="12" customWidth="1"/>
    <col min="14338" max="14338" width="27" style="12" customWidth="1"/>
    <col min="14339" max="14341" width="9.140625" style="12"/>
    <col min="14342" max="14342" width="29.140625" style="12" customWidth="1"/>
    <col min="14343" max="14343" width="25.5703125" style="12" customWidth="1"/>
    <col min="14344" max="14345" width="3.7109375" style="12" customWidth="1"/>
    <col min="14346" max="14587" width="9.140625" style="12"/>
    <col min="14588" max="14589" width="0" style="12" hidden="1" customWidth="1"/>
    <col min="14590" max="14590" width="3.28515625" style="12" customWidth="1"/>
    <col min="14591" max="14591" width="9.28515625" style="12" customWidth="1"/>
    <col min="14592" max="14592" width="47" style="12" customWidth="1"/>
    <col min="14593" max="14593" width="64.42578125" style="12" customWidth="1"/>
    <col min="14594" max="14594" width="27" style="12" customWidth="1"/>
    <col min="14595" max="14597" width="9.140625" style="12"/>
    <col min="14598" max="14598" width="29.140625" style="12" customWidth="1"/>
    <col min="14599" max="14599" width="25.5703125" style="12" customWidth="1"/>
    <col min="14600" max="14601" width="3.7109375" style="12" customWidth="1"/>
    <col min="14602" max="14843" width="9.140625" style="12"/>
    <col min="14844" max="14845" width="0" style="12" hidden="1" customWidth="1"/>
    <col min="14846" max="14846" width="3.28515625" style="12" customWidth="1"/>
    <col min="14847" max="14847" width="9.28515625" style="12" customWidth="1"/>
    <col min="14848" max="14848" width="47" style="12" customWidth="1"/>
    <col min="14849" max="14849" width="64.42578125" style="12" customWidth="1"/>
    <col min="14850" max="14850" width="27" style="12" customWidth="1"/>
    <col min="14851" max="14853" width="9.140625" style="12"/>
    <col min="14854" max="14854" width="29.140625" style="12" customWidth="1"/>
    <col min="14855" max="14855" width="25.5703125" style="12" customWidth="1"/>
    <col min="14856" max="14857" width="3.7109375" style="12" customWidth="1"/>
    <col min="14858" max="15099" width="9.140625" style="12"/>
    <col min="15100" max="15101" width="0" style="12" hidden="1" customWidth="1"/>
    <col min="15102" max="15102" width="3.28515625" style="12" customWidth="1"/>
    <col min="15103" max="15103" width="9.28515625" style="12" customWidth="1"/>
    <col min="15104" max="15104" width="47" style="12" customWidth="1"/>
    <col min="15105" max="15105" width="64.42578125" style="12" customWidth="1"/>
    <col min="15106" max="15106" width="27" style="12" customWidth="1"/>
    <col min="15107" max="15109" width="9.140625" style="12"/>
    <col min="15110" max="15110" width="29.140625" style="12" customWidth="1"/>
    <col min="15111" max="15111" width="25.5703125" style="12" customWidth="1"/>
    <col min="15112" max="15113" width="3.7109375" style="12" customWidth="1"/>
    <col min="15114" max="15355" width="9.140625" style="12"/>
    <col min="15356" max="15357" width="0" style="12" hidden="1" customWidth="1"/>
    <col min="15358" max="15358" width="3.28515625" style="12" customWidth="1"/>
    <col min="15359" max="15359" width="9.28515625" style="12" customWidth="1"/>
    <col min="15360" max="15360" width="47" style="12" customWidth="1"/>
    <col min="15361" max="15361" width="64.42578125" style="12" customWidth="1"/>
    <col min="15362" max="15362" width="27" style="12" customWidth="1"/>
    <col min="15363" max="15365" width="9.140625" style="12"/>
    <col min="15366" max="15366" width="29.140625" style="12" customWidth="1"/>
    <col min="15367" max="15367" width="25.5703125" style="12" customWidth="1"/>
    <col min="15368" max="15369" width="3.7109375" style="12" customWidth="1"/>
    <col min="15370" max="15611" width="9.140625" style="12"/>
    <col min="15612" max="15613" width="0" style="12" hidden="1" customWidth="1"/>
    <col min="15614" max="15614" width="3.28515625" style="12" customWidth="1"/>
    <col min="15615" max="15615" width="9.28515625" style="12" customWidth="1"/>
    <col min="15616" max="15616" width="47" style="12" customWidth="1"/>
    <col min="15617" max="15617" width="64.42578125" style="12" customWidth="1"/>
    <col min="15618" max="15618" width="27" style="12" customWidth="1"/>
    <col min="15619" max="15621" width="9.140625" style="12"/>
    <col min="15622" max="15622" width="29.140625" style="12" customWidth="1"/>
    <col min="15623" max="15623" width="25.5703125" style="12" customWidth="1"/>
    <col min="15624" max="15625" width="3.7109375" style="12" customWidth="1"/>
    <col min="15626" max="15867" width="9.140625" style="12"/>
    <col min="15868" max="15869" width="0" style="12" hidden="1" customWidth="1"/>
    <col min="15870" max="15870" width="3.28515625" style="12" customWidth="1"/>
    <col min="15871" max="15871" width="9.28515625" style="12" customWidth="1"/>
    <col min="15872" max="15872" width="47" style="12" customWidth="1"/>
    <col min="15873" max="15873" width="64.42578125" style="12" customWidth="1"/>
    <col min="15874" max="15874" width="27" style="12" customWidth="1"/>
    <col min="15875" max="15877" width="9.140625" style="12"/>
    <col min="15878" max="15878" width="29.140625" style="12" customWidth="1"/>
    <col min="15879" max="15879" width="25.5703125" style="12" customWidth="1"/>
    <col min="15880" max="15881" width="3.7109375" style="12" customWidth="1"/>
    <col min="15882" max="16123" width="9.140625" style="12"/>
    <col min="16124" max="16125" width="0" style="12" hidden="1" customWidth="1"/>
    <col min="16126" max="16126" width="3.28515625" style="12" customWidth="1"/>
    <col min="16127" max="16127" width="9.28515625" style="12" customWidth="1"/>
    <col min="16128" max="16128" width="47" style="12" customWidth="1"/>
    <col min="16129" max="16129" width="64.42578125" style="12" customWidth="1"/>
    <col min="16130" max="16130" width="27" style="12" customWidth="1"/>
    <col min="16131" max="16133" width="9.140625" style="12"/>
    <col min="16134" max="16134" width="29.140625" style="12" customWidth="1"/>
    <col min="16135" max="16135" width="25.5703125" style="12" customWidth="1"/>
    <col min="16136" max="16137" width="3.7109375" style="12" customWidth="1"/>
    <col min="16138" max="16384" width="9.140625" style="12"/>
  </cols>
  <sheetData>
    <row r="1" spans="1:3">
      <c r="B1" s="26" t="s">
        <v>64</v>
      </c>
      <c r="C1" s="7"/>
    </row>
    <row r="2" spans="1:3" ht="38.25">
      <c r="B2" s="72" t="s">
        <v>166</v>
      </c>
      <c r="C2" s="7"/>
    </row>
    <row r="3" spans="1:3">
      <c r="B3" s="26"/>
      <c r="C3" s="7"/>
    </row>
    <row r="4" spans="1:3">
      <c r="A4" s="110" t="s">
        <v>33</v>
      </c>
      <c r="B4" s="110"/>
    </row>
    <row r="5" spans="1:3">
      <c r="A5" s="25"/>
      <c r="B5" s="25"/>
    </row>
    <row r="6" spans="1:3">
      <c r="A6" s="25"/>
      <c r="B6" s="25"/>
    </row>
    <row r="7" spans="1:3">
      <c r="A7" s="15" t="s">
        <v>59</v>
      </c>
      <c r="B7" s="15" t="s">
        <v>158</v>
      </c>
    </row>
    <row r="8" spans="1:3">
      <c r="A8" s="15" t="s">
        <v>60</v>
      </c>
      <c r="B8" s="15" t="s">
        <v>159</v>
      </c>
    </row>
    <row r="9" spans="1:3">
      <c r="A9" s="15" t="s">
        <v>61</v>
      </c>
      <c r="B9" s="65" t="s">
        <v>164</v>
      </c>
    </row>
    <row r="10" spans="1:3">
      <c r="A10" s="15" t="s">
        <v>3</v>
      </c>
      <c r="B10" s="65" t="s">
        <v>164</v>
      </c>
    </row>
    <row r="11" spans="1:3">
      <c r="A11" s="15" t="s">
        <v>1</v>
      </c>
      <c r="B11" s="15" t="s">
        <v>4</v>
      </c>
    </row>
    <row r="12" spans="1:3">
      <c r="A12" s="15" t="s">
        <v>2</v>
      </c>
      <c r="B12" s="66">
        <v>997150001</v>
      </c>
    </row>
    <row r="13" spans="1:3">
      <c r="A13" s="15" t="s">
        <v>65</v>
      </c>
      <c r="B13" s="15" t="s">
        <v>5</v>
      </c>
    </row>
    <row r="14" spans="1:3">
      <c r="A14" s="15" t="s">
        <v>62</v>
      </c>
      <c r="B14" s="15" t="s">
        <v>6</v>
      </c>
    </row>
    <row r="15" spans="1:3" ht="51">
      <c r="A15" s="15" t="s">
        <v>66</v>
      </c>
      <c r="B15" s="28" t="s">
        <v>160</v>
      </c>
    </row>
    <row r="16" spans="1:3">
      <c r="A16" s="15" t="s">
        <v>63</v>
      </c>
      <c r="B16" s="15" t="s">
        <v>7</v>
      </c>
    </row>
    <row r="17" spans="1:2">
      <c r="A17" s="25"/>
      <c r="B17" s="25"/>
    </row>
    <row r="18" spans="1:2">
      <c r="A18" s="25"/>
      <c r="B18" s="25"/>
    </row>
    <row r="19" spans="1:2">
      <c r="A19" s="25"/>
      <c r="B19" s="25"/>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E156" sqref="E156:F156"/>
      <selection pane="topRight" activeCell="E156" sqref="E156:F156"/>
      <selection pane="bottomLeft" activeCell="E156" sqref="E156:F15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4" spans="1:6">
      <c r="A4" s="117" t="s">
        <v>287</v>
      </c>
      <c r="B4" s="117"/>
      <c r="C4" s="117"/>
      <c r="D4" s="117"/>
      <c r="E4" s="117"/>
      <c r="F4" s="117"/>
    </row>
    <row r="5" spans="1:6">
      <c r="A5" s="117" t="str">
        <f>Титульный!$C$22</f>
        <v>Няганская ГРЭС (БЛ 3) ДПМ</v>
      </c>
      <c r="B5" s="117"/>
      <c r="C5" s="117"/>
      <c r="D5" s="117"/>
      <c r="E5" s="117"/>
      <c r="F5" s="117"/>
    </row>
    <row r="6" spans="1:6">
      <c r="A6" s="49"/>
      <c r="B6" s="49"/>
      <c r="C6" s="49"/>
      <c r="D6" s="49"/>
      <c r="E6" s="49"/>
      <c r="F6" s="49"/>
    </row>
    <row r="7" spans="1:6" s="8" customFormat="1" ht="38.25">
      <c r="A7" s="118" t="s">
        <v>0</v>
      </c>
      <c r="B7" s="118" t="s">
        <v>8</v>
      </c>
      <c r="C7" s="118" t="s">
        <v>9</v>
      </c>
      <c r="D7" s="50" t="s">
        <v>129</v>
      </c>
      <c r="E7" s="50" t="s">
        <v>130</v>
      </c>
      <c r="F7" s="50" t="s">
        <v>131</v>
      </c>
    </row>
    <row r="8" spans="1:6" s="8" customFormat="1">
      <c r="A8" s="118"/>
      <c r="B8" s="118"/>
      <c r="C8" s="118"/>
      <c r="D8" s="50">
        <f>Титульный!$B$5-2</f>
        <v>2021</v>
      </c>
      <c r="E8" s="50">
        <f>Титульный!$B$5-1</f>
        <v>2022</v>
      </c>
      <c r="F8" s="50">
        <f>Титульный!$B$5</f>
        <v>2023</v>
      </c>
    </row>
    <row r="9" spans="1:6" s="8" customFormat="1">
      <c r="A9" s="118"/>
      <c r="B9" s="118"/>
      <c r="C9" s="118"/>
      <c r="D9" s="50" t="s">
        <v>56</v>
      </c>
      <c r="E9" s="50" t="s">
        <v>56</v>
      </c>
      <c r="F9" s="5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[35]Год!$H$11</f>
        <v>454.69999999999987</v>
      </c>
      <c r="E139" s="29">
        <f>'[36]0.1'!$I$11</f>
        <v>454.7</v>
      </c>
      <c r="F139" s="29">
        <f>'[36]0.1'!$L$11</f>
        <v>454.69999999999987</v>
      </c>
    </row>
    <row r="140" spans="1:6" ht="38.25">
      <c r="A140" s="36" t="s">
        <v>69</v>
      </c>
      <c r="B140" s="37" t="s">
        <v>29</v>
      </c>
      <c r="C140" s="36" t="s">
        <v>30</v>
      </c>
      <c r="D140" s="29">
        <f>[35]Год!$H$12-[35]Год!$H$14</f>
        <v>444.8956613199972</v>
      </c>
      <c r="E140" s="29">
        <f>'[36]0.1'!$I$12</f>
        <v>444.92422499999998</v>
      </c>
      <c r="F140" s="29">
        <f>'[36]0.1'!$L$12</f>
        <v>445.22194714584242</v>
      </c>
    </row>
    <row r="141" spans="1:6">
      <c r="A141" s="36" t="s">
        <v>70</v>
      </c>
      <c r="B141" s="37" t="s">
        <v>71</v>
      </c>
      <c r="C141" s="36" t="s">
        <v>132</v>
      </c>
      <c r="D141" s="29">
        <f>'[4]НГРЭС Б3'!$E$7</f>
        <v>3135.0529999999999</v>
      </c>
      <c r="E141" s="29">
        <f>'[36]0.1'!$I$13</f>
        <v>3516.2350000000001</v>
      </c>
      <c r="F141" s="29">
        <f>'[36]0.1'!$L$13</f>
        <v>3282.0486666666666</v>
      </c>
    </row>
    <row r="142" spans="1:6">
      <c r="A142" s="36" t="s">
        <v>72</v>
      </c>
      <c r="B142" s="37" t="s">
        <v>73</v>
      </c>
      <c r="C142" s="36" t="s">
        <v>132</v>
      </c>
      <c r="D142" s="29">
        <f>'[4]НГРЭС Б3'!$E$22</f>
        <v>3066.3769999999995</v>
      </c>
      <c r="E142" s="29">
        <f>'[36]0.1'!$I$15</f>
        <v>3449.6829000000002</v>
      </c>
      <c r="F142" s="29">
        <f>'[36]0.1'!$L$15</f>
        <v>3219.9772341743105</v>
      </c>
    </row>
    <row r="143" spans="1:6">
      <c r="A143" s="36" t="s">
        <v>74</v>
      </c>
      <c r="B143" s="37" t="s">
        <v>75</v>
      </c>
      <c r="C143" s="36" t="s">
        <v>76</v>
      </c>
      <c r="D143" s="29">
        <f>'[4]НГРЭС Б3'!$E$23</f>
        <v>4.0960000000000001</v>
      </c>
      <c r="E143" s="29">
        <f>'[36]0.1'!$I$16</f>
        <v>0</v>
      </c>
      <c r="F143" s="29">
        <f>'[36]0.1'!$L$16</f>
        <v>24.144666666666666</v>
      </c>
    </row>
    <row r="144" spans="1:6">
      <c r="A144" s="36" t="s">
        <v>77</v>
      </c>
      <c r="B144" s="37" t="s">
        <v>78</v>
      </c>
      <c r="C144" s="36" t="s">
        <v>76</v>
      </c>
      <c r="D144" s="29">
        <f>'[4]НГРЭС Б3'!$E$29</f>
        <v>0</v>
      </c>
      <c r="E144" s="29">
        <f>'[36]0.1'!$I$17</f>
        <v>0</v>
      </c>
      <c r="F144" s="29">
        <f>'[36]0.1'!$L$17</f>
        <v>0</v>
      </c>
    </row>
    <row r="145" spans="1:8">
      <c r="A145" s="36" t="s">
        <v>79</v>
      </c>
      <c r="B145" s="37" t="s">
        <v>10</v>
      </c>
      <c r="C145" s="36" t="s">
        <v>80</v>
      </c>
      <c r="D145" s="40"/>
      <c r="E145" s="29">
        <f>'[36]0.1'!$I$43</f>
        <v>2225352.2244391521</v>
      </c>
      <c r="F145" s="29">
        <f>'[36]0.1'!$L$43</f>
        <v>2162992.7524326267</v>
      </c>
    </row>
    <row r="146" spans="1:8">
      <c r="A146" s="36"/>
      <c r="B146" s="37" t="s">
        <v>202</v>
      </c>
      <c r="C146" s="36"/>
      <c r="D146" s="40"/>
      <c r="E146" s="40"/>
      <c r="F146" s="40"/>
    </row>
    <row r="147" spans="1:8">
      <c r="A147" s="36" t="s">
        <v>81</v>
      </c>
      <c r="B147" s="38" t="s">
        <v>13</v>
      </c>
      <c r="C147" s="36" t="s">
        <v>80</v>
      </c>
      <c r="D147" s="40"/>
      <c r="E147" s="29">
        <f>'[36]0.1'!$G$43</f>
        <v>2225352.2244391521</v>
      </c>
      <c r="F147" s="29">
        <f>'[36]0.1'!$J$43</f>
        <v>2162992.7524326267</v>
      </c>
    </row>
    <row r="148" spans="1:8">
      <c r="A148" s="36" t="s">
        <v>82</v>
      </c>
      <c r="B148" s="38" t="s">
        <v>14</v>
      </c>
      <c r="C148" s="36" t="s">
        <v>80</v>
      </c>
      <c r="D148" s="40"/>
      <c r="E148" s="29">
        <f>'[36]0.1'!$H$43</f>
        <v>0</v>
      </c>
      <c r="F148" s="29">
        <f>'[36]0.1'!$K$43</f>
        <v>0</v>
      </c>
    </row>
    <row r="149" spans="1:8" ht="25.5">
      <c r="A149" s="36" t="s">
        <v>83</v>
      </c>
      <c r="B149" s="38" t="s">
        <v>15</v>
      </c>
      <c r="C149" s="36" t="s">
        <v>80</v>
      </c>
      <c r="D149" s="41"/>
      <c r="E149" s="41"/>
      <c r="F149" s="41"/>
    </row>
    <row r="150" spans="1:8">
      <c r="A150" s="36" t="s">
        <v>84</v>
      </c>
      <c r="B150" s="37" t="s">
        <v>85</v>
      </c>
      <c r="C150" s="36" t="s">
        <v>80</v>
      </c>
      <c r="D150" s="29">
        <f>'[4]НГРЭС Б3'!$E$620</f>
        <v>1776671.6351199998</v>
      </c>
      <c r="E150" s="29">
        <f>'[36]0.1'!$I$31</f>
        <v>2220547.5336934957</v>
      </c>
      <c r="F150" s="29">
        <f>'[36]0.1'!$L$31</f>
        <v>2169146.852186467</v>
      </c>
      <c r="G150" s="47"/>
      <c r="H150" s="47"/>
    </row>
    <row r="151" spans="1:8">
      <c r="A151" s="36"/>
      <c r="B151" s="37" t="s">
        <v>202</v>
      </c>
      <c r="C151" s="36"/>
      <c r="D151" s="40"/>
      <c r="E151" s="40"/>
      <c r="F151" s="40"/>
    </row>
    <row r="152" spans="1:8">
      <c r="A152" s="36" t="s">
        <v>86</v>
      </c>
      <c r="B152" s="38" t="s">
        <v>87</v>
      </c>
      <c r="C152" s="36" t="s">
        <v>80</v>
      </c>
      <c r="D152" s="29">
        <f>'[4]НГРЭС Б3'!$E$636</f>
        <v>1776671.6351199998</v>
      </c>
      <c r="E152" s="29">
        <f>'[36]0.1'!$I$32</f>
        <v>2220547.5336934957</v>
      </c>
      <c r="F152" s="29">
        <f>'[36]0.1'!$L$32</f>
        <v>2157915.1542321709</v>
      </c>
      <c r="G152" s="47"/>
      <c r="H152" s="47"/>
    </row>
    <row r="153" spans="1:8" ht="25.5">
      <c r="A153" s="36"/>
      <c r="B153" s="38" t="s">
        <v>88</v>
      </c>
      <c r="C153" s="36" t="s">
        <v>31</v>
      </c>
      <c r="D153" s="29">
        <f>'[4]НГРЭС Б3'!$E$32</f>
        <v>221.70825112621989</v>
      </c>
      <c r="E153" s="29">
        <f>'[36]4'!$L$24</f>
        <v>216</v>
      </c>
      <c r="F153" s="29">
        <f>'[36]4'!$M$24</f>
        <v>216</v>
      </c>
      <c r="G153" s="47"/>
      <c r="H153" s="47"/>
    </row>
    <row r="154" spans="1:8">
      <c r="A154" s="36" t="s">
        <v>89</v>
      </c>
      <c r="B154" s="38" t="s">
        <v>90</v>
      </c>
      <c r="C154" s="36" t="s">
        <v>80</v>
      </c>
      <c r="D154" s="29">
        <f>'[4]НГРЭС Б3'!$E$652</f>
        <v>0</v>
      </c>
      <c r="E154" s="29">
        <f>'[36]0.1'!$I$33</f>
        <v>0</v>
      </c>
      <c r="F154" s="29">
        <f>'[36]0.1'!$L$33</f>
        <v>11231.697954296134</v>
      </c>
    </row>
    <row r="155" spans="1:8">
      <c r="A155" s="36"/>
      <c r="B155" s="38" t="s">
        <v>91</v>
      </c>
      <c r="C155" s="36" t="s">
        <v>92</v>
      </c>
      <c r="D155" s="29">
        <f>'[4]НГРЭС Б3'!$E$36</f>
        <v>150.14648437500003</v>
      </c>
      <c r="E155" s="29">
        <f>'[36]4'!$L$28</f>
        <v>150.5</v>
      </c>
      <c r="F155" s="29">
        <f>'[36]4'!$M$28</f>
        <v>150.5</v>
      </c>
    </row>
    <row r="156" spans="1:8" ht="25.5">
      <c r="A156" s="36"/>
      <c r="B156" s="9" t="s">
        <v>93</v>
      </c>
      <c r="C156" s="36" t="s">
        <v>27</v>
      </c>
      <c r="D156" s="80" t="s">
        <v>165</v>
      </c>
      <c r="E156" s="86" t="s">
        <v>328</v>
      </c>
      <c r="F156" s="86" t="s">
        <v>328</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0" t="s">
        <v>101</v>
      </c>
      <c r="D160" s="41"/>
      <c r="E160" s="41"/>
      <c r="F160" s="41"/>
    </row>
    <row r="161" spans="1:7" ht="25.5">
      <c r="A161" s="36" t="s">
        <v>102</v>
      </c>
      <c r="B161" s="38" t="s">
        <v>103</v>
      </c>
      <c r="C161" s="36" t="s">
        <v>27</v>
      </c>
      <c r="D161" s="41"/>
      <c r="E161" s="41"/>
      <c r="F161" s="41"/>
    </row>
    <row r="162" spans="1:7">
      <c r="A162" s="36" t="s">
        <v>104</v>
      </c>
      <c r="B162" s="9" t="s">
        <v>105</v>
      </c>
      <c r="C162" s="36" t="s">
        <v>80</v>
      </c>
      <c r="D162" s="29">
        <f>SUM(D164:D167)</f>
        <v>4412672.4165500002</v>
      </c>
      <c r="E162" s="41"/>
      <c r="F162" s="41"/>
      <c r="G162" s="47"/>
    </row>
    <row r="163" spans="1:7">
      <c r="A163" s="36"/>
      <c r="B163" s="37" t="s">
        <v>202</v>
      </c>
      <c r="C163" s="36"/>
      <c r="D163" s="40"/>
      <c r="E163" s="41"/>
      <c r="F163" s="41"/>
    </row>
    <row r="164" spans="1:7">
      <c r="A164" s="36" t="s">
        <v>106</v>
      </c>
      <c r="B164" s="38" t="s">
        <v>17</v>
      </c>
      <c r="C164" s="36" t="s">
        <v>80</v>
      </c>
      <c r="D164" s="29">
        <v>2864164.3168899999</v>
      </c>
      <c r="E164" s="41"/>
      <c r="F164" s="41"/>
      <c r="G164" s="47"/>
    </row>
    <row r="165" spans="1:7">
      <c r="A165" s="36" t="s">
        <v>107</v>
      </c>
      <c r="B165" s="38" t="s">
        <v>18</v>
      </c>
      <c r="C165" s="36" t="s">
        <v>80</v>
      </c>
      <c r="D165" s="29">
        <v>1548508.0996600001</v>
      </c>
      <c r="E165" s="41"/>
      <c r="F165" s="41"/>
    </row>
    <row r="166" spans="1:7" ht="25.5">
      <c r="A166" s="36" t="s">
        <v>108</v>
      </c>
      <c r="B166" s="38" t="s">
        <v>19</v>
      </c>
      <c r="C166" s="36" t="s">
        <v>80</v>
      </c>
      <c r="D166" s="29">
        <v>0</v>
      </c>
      <c r="E166" s="41"/>
      <c r="F166" s="41"/>
    </row>
    <row r="167" spans="1:7">
      <c r="A167" s="36" t="s">
        <v>151</v>
      </c>
      <c r="B167" s="38" t="s">
        <v>152</v>
      </c>
      <c r="C167" s="36" t="s">
        <v>80</v>
      </c>
      <c r="D167" s="29">
        <v>0</v>
      </c>
      <c r="E167" s="41"/>
      <c r="F167" s="41"/>
    </row>
    <row r="168" spans="1:7">
      <c r="A168" s="36" t="s">
        <v>109</v>
      </c>
      <c r="B168" s="9" t="s">
        <v>110</v>
      </c>
      <c r="C168" s="36" t="s">
        <v>80</v>
      </c>
      <c r="D168" s="41"/>
      <c r="E168" s="41"/>
      <c r="F168" s="41"/>
    </row>
    <row r="169" spans="1:7">
      <c r="A169" s="36"/>
      <c r="B169" s="37" t="s">
        <v>202</v>
      </c>
      <c r="C169" s="36"/>
      <c r="D169" s="40"/>
      <c r="E169" s="41"/>
      <c r="F169" s="41"/>
    </row>
    <row r="170" spans="1:7">
      <c r="A170" s="36" t="s">
        <v>111</v>
      </c>
      <c r="B170" s="38" t="s">
        <v>20</v>
      </c>
      <c r="C170" s="36" t="s">
        <v>80</v>
      </c>
      <c r="D170" s="41"/>
      <c r="E170" s="41"/>
      <c r="F170" s="41"/>
    </row>
    <row r="171" spans="1:7">
      <c r="A171" s="36" t="s">
        <v>112</v>
      </c>
      <c r="B171" s="38" t="s">
        <v>34</v>
      </c>
      <c r="C171" s="36" t="s">
        <v>80</v>
      </c>
      <c r="D171" s="41"/>
      <c r="E171" s="41"/>
      <c r="F171" s="41"/>
    </row>
    <row r="172" spans="1:7">
      <c r="A172" s="36" t="s">
        <v>113</v>
      </c>
      <c r="B172" s="9" t="s">
        <v>114</v>
      </c>
      <c r="C172" s="36" t="s">
        <v>80</v>
      </c>
      <c r="D172" s="41"/>
      <c r="E172" s="41"/>
      <c r="F172" s="41"/>
    </row>
    <row r="173" spans="1:7">
      <c r="A173" s="36"/>
      <c r="B173" s="37" t="s">
        <v>202</v>
      </c>
      <c r="C173" s="36"/>
      <c r="D173" s="40"/>
      <c r="E173" s="41"/>
      <c r="F173" s="41"/>
    </row>
    <row r="174" spans="1:7">
      <c r="A174" s="36" t="s">
        <v>115</v>
      </c>
      <c r="B174" s="38" t="s">
        <v>17</v>
      </c>
      <c r="C174" s="36" t="s">
        <v>80</v>
      </c>
      <c r="D174" s="41"/>
      <c r="E174" s="41"/>
      <c r="F174" s="41"/>
    </row>
    <row r="175" spans="1:7">
      <c r="A175" s="36" t="s">
        <v>116</v>
      </c>
      <c r="B175" s="38" t="s">
        <v>18</v>
      </c>
      <c r="C175" s="36" t="s">
        <v>80</v>
      </c>
      <c r="D175" s="41"/>
      <c r="E175" s="41"/>
      <c r="F175" s="41"/>
    </row>
    <row r="176" spans="1:7"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38.25">
      <c r="A184" s="36" t="s">
        <v>126</v>
      </c>
      <c r="B184" s="9" t="s">
        <v>12</v>
      </c>
      <c r="C184" s="36" t="s">
        <v>27</v>
      </c>
      <c r="D184" s="118" t="s">
        <v>127</v>
      </c>
      <c r="E184" s="118"/>
      <c r="F184" s="118"/>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Титульный!$C$22</f>
        <v>Няганская ГРЭС (БЛ 3) ДПМ</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48"/>
    </row>
    <row r="8" spans="1:11" s="3" customFormat="1">
      <c r="A8" s="123"/>
      <c r="B8" s="123"/>
      <c r="C8" s="123"/>
      <c r="D8" s="42">
        <f>Титульный!$B$5-2</f>
        <v>2021</v>
      </c>
      <c r="E8" s="43" t="s">
        <v>56</v>
      </c>
      <c r="F8" s="42">
        <f>Титульный!$B$5-1</f>
        <v>2022</v>
      </c>
      <c r="G8" s="43" t="s">
        <v>56</v>
      </c>
      <c r="H8" s="42">
        <f>Титульный!$B$5</f>
        <v>2023</v>
      </c>
      <c r="I8" s="43" t="s">
        <v>56</v>
      </c>
      <c r="K8" s="48"/>
    </row>
    <row r="9" spans="1:11" s="3" customFormat="1">
      <c r="A9" s="123"/>
      <c r="B9" s="123"/>
      <c r="C9" s="123"/>
      <c r="D9" s="51" t="s">
        <v>230</v>
      </c>
      <c r="E9" s="51" t="s">
        <v>231</v>
      </c>
      <c r="F9" s="51" t="s">
        <v>230</v>
      </c>
      <c r="G9" s="51" t="s">
        <v>231</v>
      </c>
      <c r="H9" s="51" t="s">
        <v>230</v>
      </c>
      <c r="I9" s="51"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0" t="s">
        <v>134</v>
      </c>
      <c r="B28" s="37" t="s">
        <v>135</v>
      </c>
      <c r="C28" s="70" t="s">
        <v>311</v>
      </c>
      <c r="D28" s="29">
        <f>'[6]Утв. тарифы на ЭЭ и ЭМ'!D27</f>
        <v>588.48</v>
      </c>
      <c r="E28" s="29">
        <f>'[6]Утв. тарифы на ЭЭ и ЭМ'!E27</f>
        <v>606.91</v>
      </c>
      <c r="F28" s="29">
        <f>'[7]Утв. тарифы на ЭЭ и ЭМ'!D19</f>
        <v>606.91</v>
      </c>
      <c r="G28" s="29">
        <f>'[7]Утв. тарифы на ЭЭ и ЭМ'!E19</f>
        <v>645.09</v>
      </c>
      <c r="H28" s="119">
        <f>'[36]0.1'!$L$20</f>
        <v>671.74162893958362</v>
      </c>
      <c r="I28" s="120"/>
      <c r="K28" s="63" t="b">
        <f>ROUND([8]Свод!$D$188,1)=ROUND(H28,1)</f>
        <v>1</v>
      </c>
    </row>
    <row r="29" spans="1:11" ht="12.75" customHeight="1">
      <c r="A29" s="50"/>
      <c r="B29" s="45" t="s">
        <v>147</v>
      </c>
      <c r="C29" s="70" t="s">
        <v>311</v>
      </c>
      <c r="D29" s="29">
        <f>('[4]НГРЭС Б3'!$F$636+'[4]НГРЭС Б3'!$G$636+'[4]НГРЭС Б3'!$H$636+'[4]НГРЭС Б3'!$J$636+'[4]НГРЭС Б3'!$K$636+'[4]НГРЭС Б3'!$L$636)/('[4]НГРЭС Б3'!$F$22+'[4]НГРЭС Б3'!$G$22+'[4]НГРЭС Б3'!$H$22+'[4]НГРЭС Б3'!$J$22+'[4]НГРЭС Б3'!$K$22+'[4]НГРЭС Б3'!$L$22)</f>
        <v>572.00026239541387</v>
      </c>
      <c r="E29" s="29">
        <f>('[4]НГРЭС Б3'!$N$636+'[4]НГРЭС Б3'!$O$636+'[4]НГРЭС Б3'!$P$636+'[4]НГРЭС Б3'!$R$636+'[4]НГРЭС Б3'!$S$636+'[4]НГРЭС Б3'!$T$636)/('[4]НГРЭС Б3'!$N$22+'[4]НГРЭС Б3'!$O$22+'[4]НГРЭС Б3'!$P$22+'[4]НГРЭС Б3'!$R$22+'[4]НГРЭС Б3'!$S$22+'[4]НГРЭС Б3'!$T$22)</f>
        <v>585.24489047879899</v>
      </c>
      <c r="F29" s="29">
        <f>'[36]2.2'!$G$170</f>
        <v>605.65708639913851</v>
      </c>
      <c r="G29" s="29">
        <f>'[36]2.1'!$G$170</f>
        <v>643.69613035838609</v>
      </c>
      <c r="H29" s="119">
        <f>'[36]2'!$G$170</f>
        <v>670.16472393958361</v>
      </c>
      <c r="I29" s="120"/>
    </row>
    <row r="30" spans="1:11" ht="25.5">
      <c r="A30" s="50" t="s">
        <v>136</v>
      </c>
      <c r="B30" s="37" t="s">
        <v>137</v>
      </c>
      <c r="C30" s="70" t="s">
        <v>312</v>
      </c>
      <c r="D30" s="44"/>
      <c r="E30" s="44"/>
      <c r="F30" s="44"/>
      <c r="G30" s="44"/>
      <c r="H30" s="129"/>
      <c r="I30" s="128"/>
    </row>
    <row r="31" spans="1:11" ht="27.75" customHeight="1">
      <c r="A31" s="50" t="s">
        <v>138</v>
      </c>
      <c r="B31" s="37" t="s">
        <v>36</v>
      </c>
      <c r="C31" s="36" t="s">
        <v>309</v>
      </c>
      <c r="D31" s="44"/>
      <c r="E31" s="44"/>
      <c r="F31" s="44"/>
      <c r="G31" s="44"/>
      <c r="H31" s="44"/>
      <c r="I31" s="44"/>
    </row>
    <row r="32" spans="1:11" ht="26.25" customHeight="1">
      <c r="A32" s="50" t="s">
        <v>139</v>
      </c>
      <c r="B32" s="46" t="s">
        <v>37</v>
      </c>
      <c r="C32" s="36" t="s">
        <v>309</v>
      </c>
      <c r="D32" s="40"/>
      <c r="E32" s="40"/>
      <c r="F32" s="40"/>
      <c r="G32" s="40"/>
      <c r="H32" s="127"/>
      <c r="I32" s="128"/>
    </row>
    <row r="33" spans="1:9" ht="12.75" customHeight="1">
      <c r="A33" s="50" t="s">
        <v>140</v>
      </c>
      <c r="B33" s="46" t="s">
        <v>38</v>
      </c>
      <c r="C33" s="36" t="s">
        <v>309</v>
      </c>
      <c r="D33" s="44"/>
      <c r="E33" s="44"/>
      <c r="F33" s="44"/>
      <c r="G33" s="44"/>
      <c r="H33" s="44"/>
      <c r="I33" s="44"/>
    </row>
    <row r="34" spans="1:9" ht="12.75" customHeight="1">
      <c r="A34" s="50"/>
      <c r="B34" s="38" t="s">
        <v>39</v>
      </c>
      <c r="C34" s="36" t="s">
        <v>309</v>
      </c>
      <c r="D34" s="44"/>
      <c r="E34" s="44"/>
      <c r="F34" s="44"/>
      <c r="G34" s="44"/>
      <c r="H34" s="44"/>
      <c r="I34" s="44"/>
    </row>
    <row r="35" spans="1:9" ht="12.75" customHeight="1">
      <c r="A35" s="50"/>
      <c r="B35" s="38" t="s">
        <v>40</v>
      </c>
      <c r="C35" s="36" t="s">
        <v>309</v>
      </c>
      <c r="D35" s="44"/>
      <c r="E35" s="44"/>
      <c r="F35" s="44"/>
      <c r="G35" s="44"/>
      <c r="H35" s="44"/>
      <c r="I35" s="44"/>
    </row>
    <row r="36" spans="1:9" ht="12.75" customHeight="1">
      <c r="A36" s="50"/>
      <c r="B36" s="38" t="s">
        <v>41</v>
      </c>
      <c r="C36" s="36" t="s">
        <v>309</v>
      </c>
      <c r="D36" s="44"/>
      <c r="E36" s="44"/>
      <c r="F36" s="44"/>
      <c r="G36" s="44"/>
      <c r="H36" s="44"/>
      <c r="I36" s="44"/>
    </row>
    <row r="37" spans="1:9" ht="12.75" customHeight="1">
      <c r="A37" s="50"/>
      <c r="B37" s="38" t="s">
        <v>42</v>
      </c>
      <c r="C37" s="36" t="s">
        <v>309</v>
      </c>
      <c r="D37" s="44"/>
      <c r="E37" s="44"/>
      <c r="F37" s="44"/>
      <c r="G37" s="44"/>
      <c r="H37" s="44"/>
      <c r="I37" s="44"/>
    </row>
    <row r="38" spans="1:9" ht="12.75" customHeight="1">
      <c r="A38" s="50" t="s">
        <v>141</v>
      </c>
      <c r="B38" s="46" t="s">
        <v>43</v>
      </c>
      <c r="C38" s="36" t="s">
        <v>309</v>
      </c>
      <c r="D38" s="44"/>
      <c r="E38" s="44"/>
      <c r="F38" s="44"/>
      <c r="G38" s="44"/>
      <c r="H38" s="44"/>
      <c r="I38" s="44"/>
    </row>
    <row r="39" spans="1:9" ht="12.75" customHeight="1">
      <c r="A39" s="50" t="s">
        <v>142</v>
      </c>
      <c r="B39" s="37" t="s">
        <v>44</v>
      </c>
      <c r="C39" s="36" t="s">
        <v>27</v>
      </c>
      <c r="D39" s="44"/>
      <c r="E39" s="44"/>
      <c r="F39" s="44"/>
      <c r="G39" s="44"/>
      <c r="H39" s="44"/>
      <c r="I39" s="44"/>
    </row>
    <row r="40" spans="1:9" ht="25.5" customHeight="1">
      <c r="A40" s="50" t="s">
        <v>143</v>
      </c>
      <c r="B40" s="38" t="s">
        <v>45</v>
      </c>
      <c r="C40" s="50" t="s">
        <v>310</v>
      </c>
      <c r="D40" s="44"/>
      <c r="E40" s="44"/>
      <c r="F40" s="44"/>
      <c r="G40" s="44"/>
      <c r="H40" s="44"/>
      <c r="I40" s="44"/>
    </row>
    <row r="41" spans="1:9" ht="12.75" customHeight="1">
      <c r="A41" s="50" t="s">
        <v>144</v>
      </c>
      <c r="B41" s="46" t="s">
        <v>46</v>
      </c>
      <c r="C41" s="36" t="s">
        <v>309</v>
      </c>
      <c r="D41" s="44"/>
      <c r="E41" s="44"/>
      <c r="F41" s="44"/>
      <c r="G41" s="44"/>
      <c r="H41" s="44"/>
      <c r="I41" s="44"/>
    </row>
    <row r="42" spans="1:9" ht="25.5">
      <c r="A42" s="50" t="s">
        <v>145</v>
      </c>
      <c r="B42" s="37" t="s">
        <v>47</v>
      </c>
      <c r="C42" s="70" t="s">
        <v>313</v>
      </c>
      <c r="D42" s="44"/>
      <c r="E42" s="44"/>
      <c r="F42" s="44"/>
      <c r="G42" s="44"/>
      <c r="H42" s="44"/>
      <c r="I42" s="44"/>
    </row>
    <row r="43" spans="1:9" ht="25.5">
      <c r="A43" s="50"/>
      <c r="B43" s="38" t="s">
        <v>48</v>
      </c>
      <c r="C43" s="70" t="s">
        <v>313</v>
      </c>
      <c r="D43" s="44"/>
      <c r="E43" s="44"/>
      <c r="F43" s="44"/>
      <c r="G43" s="44"/>
      <c r="H43" s="44"/>
      <c r="I43" s="44"/>
    </row>
    <row r="44" spans="1:9" ht="25.5">
      <c r="A44" s="5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c r="B49" s="116"/>
      <c r="C49" s="116"/>
      <c r="D49" s="116"/>
      <c r="E49" s="116"/>
      <c r="F49" s="116"/>
      <c r="G49" s="116"/>
      <c r="H49" s="116"/>
      <c r="I49" s="116"/>
    </row>
  </sheetData>
  <mergeCells count="17">
    <mergeCell ref="H2:I2"/>
    <mergeCell ref="A4:I4"/>
    <mergeCell ref="A5:I5"/>
    <mergeCell ref="A7:A9"/>
    <mergeCell ref="B7:B9"/>
    <mergeCell ref="C7:C9"/>
    <mergeCell ref="D7:E7"/>
    <mergeCell ref="F7:G7"/>
    <mergeCell ref="H7:I7"/>
    <mergeCell ref="A46:I46"/>
    <mergeCell ref="A47:I47"/>
    <mergeCell ref="A48:I48"/>
    <mergeCell ref="A49:I49"/>
    <mergeCell ref="H28:I28"/>
    <mergeCell ref="H29:I29"/>
    <mergeCell ref="H30:I30"/>
    <mergeCell ref="H32:I32"/>
  </mergeCells>
  <conditionalFormatting sqref="K28">
    <cfRule type="containsText" dxfId="1" priority="1" operator="containsText" text="ложь">
      <formula>NOT(ISERROR(SEARCH("ложь",K28)))</formula>
    </cfRule>
    <cfRule type="containsText" dxfId="0"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4" spans="1:6">
      <c r="A4" s="117" t="s">
        <v>287</v>
      </c>
      <c r="B4" s="117"/>
      <c r="C4" s="117"/>
      <c r="D4" s="117"/>
      <c r="E4" s="117"/>
      <c r="F4" s="117"/>
    </row>
    <row r="5" spans="1:6">
      <c r="A5" s="117" t="str">
        <f>Титульный!$C$9</f>
        <v>Челябинская ТЭЦ-1 без ДПМ/НВ</v>
      </c>
      <c r="B5" s="117"/>
      <c r="C5" s="117"/>
      <c r="D5" s="117"/>
      <c r="E5" s="117"/>
      <c r="F5" s="117"/>
    </row>
    <row r="6" spans="1:6">
      <c r="A6" s="49"/>
      <c r="B6" s="49"/>
      <c r="C6" s="49"/>
      <c r="D6" s="49"/>
      <c r="E6" s="49"/>
      <c r="F6" s="49"/>
    </row>
    <row r="7" spans="1:6" s="8" customFormat="1" ht="38.25">
      <c r="A7" s="118" t="s">
        <v>0</v>
      </c>
      <c r="B7" s="118" t="s">
        <v>8</v>
      </c>
      <c r="C7" s="118" t="s">
        <v>9</v>
      </c>
      <c r="D7" s="50" t="s">
        <v>129</v>
      </c>
      <c r="E7" s="50" t="s">
        <v>130</v>
      </c>
      <c r="F7" s="50" t="s">
        <v>131</v>
      </c>
    </row>
    <row r="8" spans="1:6" s="8" customFormat="1">
      <c r="A8" s="118"/>
      <c r="B8" s="118"/>
      <c r="C8" s="118"/>
      <c r="D8" s="50">
        <f>Титульный!$B$5-2</f>
        <v>2021</v>
      </c>
      <c r="E8" s="50">
        <f>Титульный!$B$5-1</f>
        <v>2022</v>
      </c>
      <c r="F8" s="50">
        <f>Титульный!$B$5</f>
        <v>2023</v>
      </c>
    </row>
    <row r="9" spans="1:6" s="8" customFormat="1">
      <c r="A9" s="118"/>
      <c r="B9" s="118"/>
      <c r="C9" s="118"/>
      <c r="D9" s="50" t="s">
        <v>56</v>
      </c>
      <c r="E9" s="50" t="s">
        <v>56</v>
      </c>
      <c r="F9" s="5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8" s="8" customFormat="1" hidden="1" outlineLevel="1">
      <c r="A129" s="36" t="s">
        <v>278</v>
      </c>
      <c r="B129" s="37" t="s">
        <v>216</v>
      </c>
      <c r="C129" s="36" t="s">
        <v>217</v>
      </c>
      <c r="D129" s="41"/>
      <c r="E129" s="41"/>
      <c r="F129" s="41"/>
    </row>
    <row r="130" spans="1:8" s="8" customFormat="1" ht="25.5" hidden="1" outlineLevel="1">
      <c r="A130" s="36" t="s">
        <v>279</v>
      </c>
      <c r="B130" s="37" t="s">
        <v>219</v>
      </c>
      <c r="C130" s="70" t="s">
        <v>220</v>
      </c>
      <c r="D130" s="41"/>
      <c r="E130" s="41"/>
      <c r="F130" s="41"/>
    </row>
    <row r="131" spans="1:8" s="8" customFormat="1" ht="25.5" hidden="1" outlineLevel="1">
      <c r="A131" s="36" t="s">
        <v>280</v>
      </c>
      <c r="B131" s="37" t="s">
        <v>222</v>
      </c>
      <c r="C131" s="36"/>
      <c r="D131" s="41"/>
      <c r="E131" s="41"/>
      <c r="F131" s="41"/>
    </row>
    <row r="132" spans="1:8" s="8" customFormat="1" hidden="1" outlineLevel="1">
      <c r="A132" s="36" t="s">
        <v>79</v>
      </c>
      <c r="B132" s="37" t="s">
        <v>281</v>
      </c>
      <c r="C132" s="36" t="s">
        <v>80</v>
      </c>
      <c r="D132" s="41"/>
      <c r="E132" s="41"/>
      <c r="F132" s="41"/>
    </row>
    <row r="133" spans="1:8" s="8" customFormat="1" hidden="1" outlineLevel="1">
      <c r="A133" s="36" t="s">
        <v>84</v>
      </c>
      <c r="B133" s="37" t="s">
        <v>282</v>
      </c>
      <c r="C133" s="36" t="s">
        <v>80</v>
      </c>
      <c r="D133" s="41"/>
      <c r="E133" s="41"/>
      <c r="F133" s="41"/>
    </row>
    <row r="134" spans="1:8" s="8" customFormat="1" hidden="1" outlineLevel="1">
      <c r="A134" s="36" t="s">
        <v>94</v>
      </c>
      <c r="B134" s="37" t="s">
        <v>283</v>
      </c>
      <c r="C134" s="36" t="s">
        <v>80</v>
      </c>
      <c r="D134" s="41"/>
      <c r="E134" s="41"/>
      <c r="F134" s="41"/>
    </row>
    <row r="135" spans="1:8" s="8" customFormat="1" hidden="1" outlineLevel="1">
      <c r="A135" s="36" t="s">
        <v>95</v>
      </c>
      <c r="B135" s="37" t="s">
        <v>176</v>
      </c>
      <c r="C135" s="36" t="s">
        <v>80</v>
      </c>
      <c r="D135" s="41"/>
      <c r="E135" s="41"/>
      <c r="F135" s="41"/>
    </row>
    <row r="136" spans="1:8" s="8" customFormat="1" ht="25.5" hidden="1" outlineLevel="1">
      <c r="A136" s="36" t="s">
        <v>104</v>
      </c>
      <c r="B136" s="37" t="s">
        <v>284</v>
      </c>
      <c r="C136" s="36" t="s">
        <v>285</v>
      </c>
      <c r="D136" s="41"/>
      <c r="E136" s="41"/>
      <c r="F136" s="41"/>
    </row>
    <row r="137" spans="1:8" s="8" customFormat="1" ht="38.25" hidden="1" outlineLevel="1">
      <c r="A137" s="36" t="s">
        <v>109</v>
      </c>
      <c r="B137" s="37" t="s">
        <v>12</v>
      </c>
      <c r="C137" s="36"/>
      <c r="D137" s="41"/>
      <c r="E137" s="41"/>
      <c r="F137" s="41"/>
    </row>
    <row r="138" spans="1:8" s="8" customFormat="1" ht="26.25" customHeight="1" collapsed="1">
      <c r="A138" s="112" t="s">
        <v>286</v>
      </c>
      <c r="B138" s="113"/>
      <c r="C138" s="113"/>
      <c r="D138" s="113"/>
      <c r="E138" s="113"/>
      <c r="F138" s="114"/>
    </row>
    <row r="139" spans="1:8">
      <c r="A139" s="36" t="s">
        <v>68</v>
      </c>
      <c r="B139" s="37" t="s">
        <v>28</v>
      </c>
      <c r="C139" s="36" t="s">
        <v>30</v>
      </c>
      <c r="D139" s="29">
        <f>[2]Год!$H$11</f>
        <v>50</v>
      </c>
      <c r="E139" s="29">
        <f>'[3]0.1'!$I$11</f>
        <v>50</v>
      </c>
      <c r="F139" s="29">
        <f>'[3]0.1'!$L$11</f>
        <v>50</v>
      </c>
    </row>
    <row r="140" spans="1:8" ht="38.25">
      <c r="A140" s="36" t="s">
        <v>69</v>
      </c>
      <c r="B140" s="37" t="s">
        <v>29</v>
      </c>
      <c r="C140" s="36" t="s">
        <v>30</v>
      </c>
      <c r="D140" s="29">
        <f>[2]Год!$H$12-[2]Год!$H$14</f>
        <v>22.910399961291311</v>
      </c>
      <c r="E140" s="29">
        <f>'[3]0.1'!$I$12</f>
        <v>19.788975000000001</v>
      </c>
      <c r="F140" s="29">
        <f>'[3]0.1'!$L$12</f>
        <v>24.905686497269159</v>
      </c>
    </row>
    <row r="141" spans="1:8">
      <c r="A141" s="36" t="s">
        <v>70</v>
      </c>
      <c r="B141" s="37" t="s">
        <v>71</v>
      </c>
      <c r="C141" s="36" t="s">
        <v>132</v>
      </c>
      <c r="D141" s="29">
        <f>'[4]ЧТЭЦ-1 ДМ'!$E$7</f>
        <v>210.221</v>
      </c>
      <c r="E141" s="29">
        <f>'[3]0.1'!$I$13</f>
        <v>197.303</v>
      </c>
      <c r="F141" s="29">
        <f>'[3]0.1'!$L$13</f>
        <v>207.85500000000002</v>
      </c>
    </row>
    <row r="142" spans="1:8">
      <c r="A142" s="36" t="s">
        <v>72</v>
      </c>
      <c r="B142" s="37" t="s">
        <v>73</v>
      </c>
      <c r="C142" s="36" t="s">
        <v>132</v>
      </c>
      <c r="D142" s="29">
        <f>'[4]ЧТЭЦ-1 ДМ'!$E$22</f>
        <v>178.77500000000003</v>
      </c>
      <c r="E142" s="29">
        <f>'[3]0.1'!$I$15</f>
        <v>163.29499999999999</v>
      </c>
      <c r="F142" s="29">
        <f>'[3]0.1'!$L$15</f>
        <v>177.08600000000001</v>
      </c>
    </row>
    <row r="143" spans="1:8">
      <c r="A143" s="36" t="s">
        <v>74</v>
      </c>
      <c r="B143" s="37" t="s">
        <v>75</v>
      </c>
      <c r="C143" s="36" t="s">
        <v>76</v>
      </c>
      <c r="D143" s="29">
        <f>'[4]ЧТЭЦ-1 ДМ'!$E$23</f>
        <v>400.42</v>
      </c>
      <c r="E143" s="29">
        <f>'[3]0.1'!$I$16</f>
        <v>309.75400000000002</v>
      </c>
      <c r="F143" s="29">
        <f>'[3]0.1'!$L$16</f>
        <v>359.73599999999999</v>
      </c>
      <c r="H143" s="47"/>
    </row>
    <row r="144" spans="1:8">
      <c r="A144" s="36" t="s">
        <v>77</v>
      </c>
      <c r="B144" s="37" t="s">
        <v>78</v>
      </c>
      <c r="C144" s="36" t="s">
        <v>76</v>
      </c>
      <c r="D144" s="29">
        <f>'[4]ЧТЭЦ-1 ДМ'!$E$29</f>
        <v>398.51384200000001</v>
      </c>
      <c r="E144" s="29">
        <f>'[3]0.1'!$I$17</f>
        <v>307.923</v>
      </c>
      <c r="F144" s="29">
        <f>'[3]0.1'!$L$17</f>
        <v>357.95499999999998</v>
      </c>
    </row>
    <row r="145" spans="1:8">
      <c r="A145" s="36" t="s">
        <v>79</v>
      </c>
      <c r="B145" s="37" t="s">
        <v>10</v>
      </c>
      <c r="C145" s="36" t="s">
        <v>80</v>
      </c>
      <c r="D145" s="40"/>
      <c r="E145" s="29">
        <f>'[3]0.1'!$I$43</f>
        <v>302410.11332280369</v>
      </c>
      <c r="F145" s="29">
        <f>'[3]0.1'!$L$43</f>
        <v>378047.60607713996</v>
      </c>
    </row>
    <row r="146" spans="1:8">
      <c r="A146" s="36"/>
      <c r="B146" s="37" t="s">
        <v>202</v>
      </c>
      <c r="C146" s="36"/>
      <c r="D146" s="40"/>
      <c r="E146" s="40"/>
      <c r="F146" s="40"/>
    </row>
    <row r="147" spans="1:8">
      <c r="A147" s="36" t="s">
        <v>81</v>
      </c>
      <c r="B147" s="38" t="s">
        <v>13</v>
      </c>
      <c r="C147" s="36" t="s">
        <v>80</v>
      </c>
      <c r="D147" s="40"/>
      <c r="E147" s="29">
        <f>'[3]0.1'!$G$43</f>
        <v>109941.60587483842</v>
      </c>
      <c r="F147" s="29">
        <f>'[3]0.1'!$J$43</f>
        <v>124811.63438107067</v>
      </c>
    </row>
    <row r="148" spans="1:8">
      <c r="A148" s="36" t="s">
        <v>82</v>
      </c>
      <c r="B148" s="38" t="s">
        <v>14</v>
      </c>
      <c r="C148" s="36" t="s">
        <v>80</v>
      </c>
      <c r="D148" s="40"/>
      <c r="E148" s="29">
        <f>'[3]0.1'!$H$43</f>
        <v>192468.50744796527</v>
      </c>
      <c r="F148" s="29">
        <f>'[3]0.1'!$K$43</f>
        <v>253235.97169606932</v>
      </c>
    </row>
    <row r="149" spans="1:8" ht="25.5">
      <c r="A149" s="36" t="s">
        <v>83</v>
      </c>
      <c r="B149" s="38" t="s">
        <v>15</v>
      </c>
      <c r="C149" s="36" t="s">
        <v>80</v>
      </c>
      <c r="D149" s="41"/>
      <c r="E149" s="41"/>
      <c r="F149" s="41"/>
    </row>
    <row r="150" spans="1:8">
      <c r="A150" s="36" t="s">
        <v>84</v>
      </c>
      <c r="B150" s="37" t="s">
        <v>85</v>
      </c>
      <c r="C150" s="36" t="s">
        <v>80</v>
      </c>
      <c r="D150" s="29">
        <f>'[4]ЧТЭЦ-1 ДМ'!$E$620</f>
        <v>412330.87037000002</v>
      </c>
      <c r="E150" s="29">
        <f>'[3]0.1'!$I$31</f>
        <v>294924.67960717203</v>
      </c>
      <c r="F150" s="29">
        <f>'[3]0.1'!$L$31</f>
        <v>348320.13206019124</v>
      </c>
      <c r="G150" s="47"/>
      <c r="H150" s="47"/>
    </row>
    <row r="151" spans="1:8">
      <c r="A151" s="36"/>
      <c r="B151" s="37" t="s">
        <v>202</v>
      </c>
      <c r="C151" s="36"/>
      <c r="D151" s="40"/>
      <c r="E151" s="40"/>
      <c r="F151" s="40"/>
    </row>
    <row r="152" spans="1:8">
      <c r="A152" s="36" t="s">
        <v>86</v>
      </c>
      <c r="B152" s="38" t="s">
        <v>87</v>
      </c>
      <c r="C152" s="36" t="s">
        <v>80</v>
      </c>
      <c r="D152" s="29">
        <f>'[4]ЧТЭЦ-1 ДМ'!$E$636</f>
        <v>132784.92726000003</v>
      </c>
      <c r="E152" s="29">
        <f>'[3]0.1'!$I$32</f>
        <v>108537.04649039505</v>
      </c>
      <c r="F152" s="29">
        <f>'[3]0.1'!$L$32</f>
        <v>123198.40562446244</v>
      </c>
      <c r="G152" s="47"/>
      <c r="H152" s="47"/>
    </row>
    <row r="153" spans="1:8" ht="25.5">
      <c r="A153" s="36"/>
      <c r="B153" s="38" t="s">
        <v>88</v>
      </c>
      <c r="C153" s="36" t="s">
        <v>31</v>
      </c>
      <c r="D153" s="29">
        <f>'[4]ЧТЭЦ-1 ДМ'!$E$32</f>
        <v>194.01053239712022</v>
      </c>
      <c r="E153" s="29">
        <f>'[3]4'!$L$24</f>
        <v>191.3</v>
      </c>
      <c r="F153" s="29">
        <f>'[3]4'!$M$24</f>
        <v>191.3</v>
      </c>
      <c r="G153" s="47"/>
      <c r="H153" s="47"/>
    </row>
    <row r="154" spans="1:8">
      <c r="A154" s="36" t="s">
        <v>89</v>
      </c>
      <c r="B154" s="38" t="s">
        <v>90</v>
      </c>
      <c r="C154" s="36" t="s">
        <v>80</v>
      </c>
      <c r="D154" s="29">
        <f>'[4]ЧТЭЦ-1 ДМ'!$E$652</f>
        <v>279545.94310999999</v>
      </c>
      <c r="E154" s="29">
        <f>'[3]0.1'!$I$33</f>
        <v>186387.633116777</v>
      </c>
      <c r="F154" s="29">
        <f>'[3]0.1'!$L$33</f>
        <v>225121.72643572881</v>
      </c>
    </row>
    <row r="155" spans="1:8">
      <c r="A155" s="36"/>
      <c r="B155" s="38" t="s">
        <v>91</v>
      </c>
      <c r="C155" s="36" t="s">
        <v>92</v>
      </c>
      <c r="D155" s="29">
        <f>'[4]ЧТЭЦ-1 ДМ'!$E$36</f>
        <v>183.66215473752558</v>
      </c>
      <c r="E155" s="29">
        <f>'[3]4'!$L$28</f>
        <v>174</v>
      </c>
      <c r="F155" s="29">
        <f>'[3]4'!$M$28</f>
        <v>174.00000000000003</v>
      </c>
    </row>
    <row r="156" spans="1:8" ht="25.5">
      <c r="A156" s="36"/>
      <c r="B156" s="9" t="s">
        <v>93</v>
      </c>
      <c r="C156" s="36" t="s">
        <v>27</v>
      </c>
      <c r="D156" s="80" t="s">
        <v>165</v>
      </c>
      <c r="E156" s="50"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0" t="s">
        <v>101</v>
      </c>
      <c r="D160" s="41"/>
      <c r="E160" s="41"/>
      <c r="F160" s="41"/>
    </row>
    <row r="161" spans="1:9" ht="25.5">
      <c r="A161" s="36" t="s">
        <v>102</v>
      </c>
      <c r="B161" s="38" t="s">
        <v>103</v>
      </c>
      <c r="C161" s="36" t="s">
        <v>27</v>
      </c>
      <c r="D161" s="41"/>
      <c r="E161" s="41"/>
      <c r="F161" s="41"/>
    </row>
    <row r="162" spans="1:9">
      <c r="A162" s="36" t="s">
        <v>104</v>
      </c>
      <c r="B162" s="9" t="s">
        <v>105</v>
      </c>
      <c r="C162" s="36" t="s">
        <v>80</v>
      </c>
      <c r="D162" s="29">
        <f>('[5]1100'!$D$12-'[5]1100'!$S$12-'[5]1100'!$AG$12-'[5]1100'!$BH$12)/1000</f>
        <v>981541.88439000049</v>
      </c>
      <c r="E162" s="41"/>
      <c r="F162" s="41"/>
    </row>
    <row r="163" spans="1:9">
      <c r="A163" s="36"/>
      <c r="B163" s="37" t="s">
        <v>202</v>
      </c>
      <c r="C163" s="36"/>
      <c r="D163" s="40"/>
      <c r="E163" s="41"/>
      <c r="F163" s="41"/>
    </row>
    <row r="164" spans="1:9">
      <c r="A164" s="36" t="s">
        <v>106</v>
      </c>
      <c r="B164" s="38" t="s">
        <v>17</v>
      </c>
      <c r="C164" s="36" t="s">
        <v>80</v>
      </c>
      <c r="D164" s="29">
        <f>'[5]1100'!$N$12/1000</f>
        <v>184671.05994000001</v>
      </c>
      <c r="E164" s="41"/>
      <c r="F164" s="41"/>
    </row>
    <row r="165" spans="1:9">
      <c r="A165" s="36" t="s">
        <v>107</v>
      </c>
      <c r="B165" s="38" t="s">
        <v>18</v>
      </c>
      <c r="C165" s="36" t="s">
        <v>80</v>
      </c>
      <c r="D165" s="29">
        <f>'[5]1100'!$X$12/1000</f>
        <v>256346.75473999997</v>
      </c>
      <c r="E165" s="41"/>
      <c r="F165" s="41"/>
    </row>
    <row r="166" spans="1:9" ht="25.5">
      <c r="A166" s="36" t="s">
        <v>108</v>
      </c>
      <c r="B166" s="38" t="s">
        <v>19</v>
      </c>
      <c r="C166" s="36" t="s">
        <v>80</v>
      </c>
      <c r="D166" s="29">
        <f>('[5]1100'!$AY$12+'[5]1100'!$BQ$12)/1000</f>
        <v>493652.53707999998</v>
      </c>
      <c r="E166" s="41"/>
      <c r="F166" s="41"/>
      <c r="I166" s="47"/>
    </row>
    <row r="167" spans="1:9">
      <c r="A167" s="36" t="s">
        <v>151</v>
      </c>
      <c r="B167" s="38" t="s">
        <v>152</v>
      </c>
      <c r="C167" s="36" t="s">
        <v>80</v>
      </c>
      <c r="D167" s="29">
        <f>('[5]1100'!$CI$12+'[5]1100'!$DA$12+'[5]1100'!$DK$12+'[5]1100'!$DM$12+'[5]1100'!$DO$12+'[5]1100'!$DP$12)/1000</f>
        <v>46871.532630000009</v>
      </c>
      <c r="E167" s="41"/>
      <c r="F167" s="41"/>
    </row>
    <row r="168" spans="1:9">
      <c r="A168" s="36" t="s">
        <v>109</v>
      </c>
      <c r="B168" s="9" t="s">
        <v>110</v>
      </c>
      <c r="C168" s="36" t="s">
        <v>80</v>
      </c>
      <c r="D168" s="41"/>
      <c r="E168" s="41"/>
      <c r="F168" s="41"/>
    </row>
    <row r="169" spans="1:9">
      <c r="A169" s="36"/>
      <c r="B169" s="37" t="s">
        <v>202</v>
      </c>
      <c r="C169" s="36"/>
      <c r="D169" s="40"/>
      <c r="E169" s="41"/>
      <c r="F169" s="41"/>
    </row>
    <row r="170" spans="1:9">
      <c r="A170" s="36" t="s">
        <v>111</v>
      </c>
      <c r="B170" s="38" t="s">
        <v>20</v>
      </c>
      <c r="C170" s="36" t="s">
        <v>80</v>
      </c>
      <c r="D170" s="41"/>
      <c r="E170" s="41"/>
      <c r="F170" s="41"/>
    </row>
    <row r="171" spans="1:9">
      <c r="A171" s="36" t="s">
        <v>112</v>
      </c>
      <c r="B171" s="38" t="s">
        <v>34</v>
      </c>
      <c r="C171" s="36" t="s">
        <v>80</v>
      </c>
      <c r="D171" s="41"/>
      <c r="E171" s="41"/>
      <c r="F171" s="41"/>
    </row>
    <row r="172" spans="1:9">
      <c r="A172" s="36" t="s">
        <v>113</v>
      </c>
      <c r="B172" s="9" t="s">
        <v>114</v>
      </c>
      <c r="C172" s="36" t="s">
        <v>80</v>
      </c>
      <c r="D172" s="41"/>
      <c r="E172" s="41"/>
      <c r="F172" s="41"/>
    </row>
    <row r="173" spans="1:9">
      <c r="A173" s="36"/>
      <c r="B173" s="37" t="s">
        <v>202</v>
      </c>
      <c r="C173" s="36"/>
      <c r="D173" s="40"/>
      <c r="E173" s="41"/>
      <c r="F173" s="41"/>
    </row>
    <row r="174" spans="1:9">
      <c r="A174" s="36" t="s">
        <v>115</v>
      </c>
      <c r="B174" s="38" t="s">
        <v>17</v>
      </c>
      <c r="C174" s="36" t="s">
        <v>80</v>
      </c>
      <c r="D174" s="41"/>
      <c r="E174" s="41"/>
      <c r="F174" s="41"/>
    </row>
    <row r="175" spans="1:9">
      <c r="A175" s="36" t="s">
        <v>116</v>
      </c>
      <c r="B175" s="38" t="s">
        <v>18</v>
      </c>
      <c r="C175" s="36" t="s">
        <v>80</v>
      </c>
      <c r="D175" s="41"/>
      <c r="E175" s="41"/>
      <c r="F175" s="41"/>
    </row>
    <row r="176" spans="1:9"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v>18643807</v>
      </c>
      <c r="E182" s="41"/>
      <c r="F182" s="41"/>
    </row>
    <row r="183" spans="1:6" ht="27">
      <c r="A183" s="36" t="s">
        <v>124</v>
      </c>
      <c r="B183" s="9" t="s">
        <v>318</v>
      </c>
      <c r="C183" s="36" t="s">
        <v>125</v>
      </c>
      <c r="D183" s="31">
        <f>23117690/82512318</f>
        <v>0.28017259192742594</v>
      </c>
      <c r="E183" s="41"/>
      <c r="F183" s="41"/>
    </row>
    <row r="184" spans="1:6" ht="74.25" customHeight="1">
      <c r="A184" s="36" t="s">
        <v>126</v>
      </c>
      <c r="B184" s="9" t="s">
        <v>12</v>
      </c>
      <c r="C184" s="36" t="s">
        <v>27</v>
      </c>
      <c r="D184" s="112" t="s">
        <v>330</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F3" s="27"/>
    </row>
    <row r="4" spans="1:11">
      <c r="A4" s="95" t="s">
        <v>35</v>
      </c>
      <c r="B4" s="110"/>
      <c r="C4" s="110"/>
      <c r="D4" s="110"/>
      <c r="E4" s="110"/>
      <c r="F4" s="110"/>
      <c r="G4" s="110"/>
      <c r="H4" s="110"/>
      <c r="I4" s="110"/>
    </row>
    <row r="5" spans="1:11">
      <c r="A5" s="95" t="str">
        <f>Титульный!$C$9</f>
        <v>Челябинская ТЭЦ-1 без ДПМ/НВ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48"/>
    </row>
    <row r="8" spans="1:11" s="3" customFormat="1">
      <c r="A8" s="123"/>
      <c r="B8" s="123"/>
      <c r="C8" s="123"/>
      <c r="D8" s="42">
        <f>Титульный!$B$5-2</f>
        <v>2021</v>
      </c>
      <c r="E8" s="43" t="s">
        <v>56</v>
      </c>
      <c r="F8" s="42">
        <f>Титульный!$B$5-1</f>
        <v>2022</v>
      </c>
      <c r="G8" s="43" t="s">
        <v>56</v>
      </c>
      <c r="H8" s="42">
        <f>Титульный!$B$5</f>
        <v>2023</v>
      </c>
      <c r="I8" s="43" t="s">
        <v>56</v>
      </c>
      <c r="K8" s="48"/>
    </row>
    <row r="9" spans="1:11" s="3" customFormat="1">
      <c r="A9" s="123"/>
      <c r="B9" s="123"/>
      <c r="C9" s="123"/>
      <c r="D9" s="51" t="s">
        <v>230</v>
      </c>
      <c r="E9" s="51" t="s">
        <v>231</v>
      </c>
      <c r="F9" s="51" t="s">
        <v>230</v>
      </c>
      <c r="G9" s="51" t="s">
        <v>231</v>
      </c>
      <c r="H9" s="51" t="s">
        <v>230</v>
      </c>
      <c r="I9" s="51"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0" t="s">
        <v>134</v>
      </c>
      <c r="B28" s="37" t="s">
        <v>135</v>
      </c>
      <c r="C28" s="70" t="s">
        <v>311</v>
      </c>
      <c r="D28" s="29">
        <f>'[6]Утв. тарифы на ЭЭ и ЭМ'!D13</f>
        <v>601.9</v>
      </c>
      <c r="E28" s="29">
        <f>'[6]Утв. тарифы на ЭЭ и ЭМ'!E13</f>
        <v>619.83000000000004</v>
      </c>
      <c r="F28" s="29">
        <f>'[7]Утв. тарифы на ЭЭ и ЭМ'!$D$5</f>
        <v>619.83000000000004</v>
      </c>
      <c r="G28" s="29">
        <f>'[7]Утв. тарифы на ЭЭ и ЭМ'!$E$5</f>
        <v>673.27</v>
      </c>
      <c r="H28" s="119">
        <f>'[3]0.1'!$L$20</f>
        <v>704.8080276310418</v>
      </c>
      <c r="I28" s="120"/>
      <c r="K28" s="85" t="b">
        <f>ROUND([8]Свод!$D$6,1)=ROUND(H28,1)</f>
        <v>1</v>
      </c>
    </row>
    <row r="29" spans="1:11" ht="12.75" customHeight="1">
      <c r="A29" s="50"/>
      <c r="B29" s="45" t="s">
        <v>147</v>
      </c>
      <c r="C29" s="70" t="s">
        <v>311</v>
      </c>
      <c r="D29" s="29">
        <f>('[4]ЧТЭЦ-1 ДМ'!$F$636+'[4]ЧТЭЦ-1 ДМ'!$G$636+'[4]ЧТЭЦ-1 ДМ'!$H$636+'[4]ЧТЭЦ-1 ДМ'!$J$636+'[4]ЧТЭЦ-1 ДМ'!$K$636+'[4]ЧТЭЦ-1 ДМ'!$L$636)/('[4]ЧТЭЦ-1 ДМ'!$F$22+'[4]ЧТЭЦ-1 ДМ'!$G$22+'[4]ЧТЭЦ-1 ДМ'!$H$22+'[4]ЧТЭЦ-1 ДМ'!$J$22+'[4]ЧТЭЦ-1 ДМ'!$K$22+'[4]ЧТЭЦ-1 ДМ'!$L$22)</f>
        <v>753.85727932826705</v>
      </c>
      <c r="E29" s="29">
        <f>('[4]ЧТЭЦ-1 ДМ'!$N$636+'[4]ЧТЭЦ-1 ДМ'!$O$636+'[4]ЧТЭЦ-1 ДМ'!$P$636+'[4]ЧТЭЦ-1 ДМ'!$R$636+'[4]ЧТЭЦ-1 ДМ'!$S$636+'[4]ЧТЭЦ-1 ДМ'!$T$636)/('[4]ЧТЭЦ-1 ДМ'!$N$22+'[4]ЧТЭЦ-1 ДМ'!$O$22+'[4]ЧТЭЦ-1 ДМ'!$P$22+'[4]ЧТЭЦ-1 ДМ'!$R$22+'[4]ЧТЭЦ-1 ДМ'!$S$22+'[4]ЧТЭЦ-1 ДМ'!$T$22)</f>
        <v>731.08075592664386</v>
      </c>
      <c r="F29" s="29">
        <f>'[3]2.2'!$G$170</f>
        <v>611.69399959665191</v>
      </c>
      <c r="G29" s="29">
        <f>'[3]2.1'!$G$170</f>
        <v>664.66852316601887</v>
      </c>
      <c r="H29" s="119">
        <f>'[3]2'!$G$170</f>
        <v>695.69816713044747</v>
      </c>
      <c r="I29" s="120"/>
    </row>
    <row r="30" spans="1:11" ht="25.5">
      <c r="A30" s="50" t="s">
        <v>136</v>
      </c>
      <c r="B30" s="37" t="s">
        <v>137</v>
      </c>
      <c r="C30" s="70" t="s">
        <v>312</v>
      </c>
      <c r="D30" s="44"/>
      <c r="E30" s="44"/>
      <c r="F30" s="29">
        <f>'[7]Утв. тарифы на ЭЭ и ЭМ'!$F$5</f>
        <v>810503.94</v>
      </c>
      <c r="G30" s="29">
        <f>'[7]Утв. тарифы на ЭЭ и ЭМ'!$G$5</f>
        <v>810503.94</v>
      </c>
      <c r="H30" s="119">
        <f>'[3]0.1'!$L$21</f>
        <v>847316.44091211841</v>
      </c>
      <c r="I30" s="120"/>
      <c r="K30" s="85" t="b">
        <f>ROUND([8]Свод!$E$6,1)=ROUND(H30,1)</f>
        <v>1</v>
      </c>
    </row>
    <row r="31" spans="1:11" ht="27.75" customHeight="1">
      <c r="A31" s="50" t="s">
        <v>138</v>
      </c>
      <c r="B31" s="37" t="s">
        <v>150</v>
      </c>
      <c r="C31" s="36" t="s">
        <v>309</v>
      </c>
      <c r="D31" s="44"/>
      <c r="E31" s="44"/>
      <c r="F31" s="44"/>
      <c r="G31" s="44"/>
      <c r="H31" s="44"/>
      <c r="I31" s="44"/>
    </row>
    <row r="32" spans="1:11" ht="26.25" customHeight="1">
      <c r="A32" s="50" t="s">
        <v>139</v>
      </c>
      <c r="B32" s="46" t="s">
        <v>37</v>
      </c>
      <c r="C32" s="36" t="s">
        <v>309</v>
      </c>
      <c r="D32" s="29">
        <f>'[9]Утв. тарифы на ТЭ и ТН'!V8</f>
        <v>797.09</v>
      </c>
      <c r="E32" s="29">
        <f>'[9]Утв. тарифы на ТЭ и ТН'!W8</f>
        <v>837.71</v>
      </c>
      <c r="F32" s="29">
        <f>'[9]Утв. тарифы на ТЭ и ТН'!X8</f>
        <v>837.71</v>
      </c>
      <c r="G32" s="29">
        <f>'[9]Утв. тарифы на ТЭ и ТН'!Y8</f>
        <v>946.4</v>
      </c>
      <c r="H32" s="119">
        <f>'[10]6.1. Челябинск'!$I$12</f>
        <v>1086.643008185627</v>
      </c>
      <c r="I32" s="121"/>
    </row>
    <row r="33" spans="1:9" ht="12.75" customHeight="1">
      <c r="A33" s="50" t="s">
        <v>140</v>
      </c>
      <c r="B33" s="46" t="s">
        <v>38</v>
      </c>
      <c r="C33" s="36" t="s">
        <v>309</v>
      </c>
      <c r="D33" s="44"/>
      <c r="E33" s="44"/>
      <c r="F33" s="44"/>
      <c r="G33" s="44"/>
      <c r="H33" s="44"/>
      <c r="I33" s="44"/>
    </row>
    <row r="34" spans="1:9" ht="12.75" customHeight="1">
      <c r="A34" s="50"/>
      <c r="B34" s="38" t="s">
        <v>39</v>
      </c>
      <c r="C34" s="36" t="s">
        <v>309</v>
      </c>
      <c r="D34" s="44"/>
      <c r="E34" s="44"/>
      <c r="F34" s="44"/>
      <c r="G34" s="44"/>
      <c r="H34" s="44"/>
      <c r="I34" s="44"/>
    </row>
    <row r="35" spans="1:9" ht="12.75" customHeight="1">
      <c r="A35" s="50"/>
      <c r="B35" s="38" t="s">
        <v>40</v>
      </c>
      <c r="C35" s="36" t="s">
        <v>309</v>
      </c>
      <c r="D35" s="44"/>
      <c r="E35" s="44"/>
      <c r="F35" s="44"/>
      <c r="G35" s="44"/>
      <c r="H35" s="44"/>
      <c r="I35" s="44"/>
    </row>
    <row r="36" spans="1:9" ht="12.75" customHeight="1">
      <c r="A36" s="50"/>
      <c r="B36" s="38" t="s">
        <v>41</v>
      </c>
      <c r="C36" s="36" t="s">
        <v>309</v>
      </c>
      <c r="D36" s="44"/>
      <c r="E36" s="44"/>
      <c r="F36" s="44"/>
      <c r="G36" s="44"/>
      <c r="H36" s="44"/>
      <c r="I36" s="44"/>
    </row>
    <row r="37" spans="1:9" ht="12.75" customHeight="1">
      <c r="A37" s="50"/>
      <c r="B37" s="38" t="s">
        <v>42</v>
      </c>
      <c r="C37" s="36" t="s">
        <v>309</v>
      </c>
      <c r="D37" s="44"/>
      <c r="E37" s="44"/>
      <c r="F37" s="44"/>
      <c r="G37" s="44"/>
      <c r="H37" s="44"/>
      <c r="I37" s="44"/>
    </row>
    <row r="38" spans="1:9" ht="12.75" customHeight="1">
      <c r="A38" s="50" t="s">
        <v>141</v>
      </c>
      <c r="B38" s="46" t="s">
        <v>43</v>
      </c>
      <c r="C38" s="36" t="s">
        <v>309</v>
      </c>
      <c r="D38" s="44"/>
      <c r="E38" s="44"/>
      <c r="F38" s="44"/>
      <c r="G38" s="44"/>
      <c r="H38" s="44"/>
      <c r="I38" s="44"/>
    </row>
    <row r="39" spans="1:9" ht="12.75" customHeight="1">
      <c r="A39" s="50" t="s">
        <v>142</v>
      </c>
      <c r="B39" s="37" t="s">
        <v>44</v>
      </c>
      <c r="C39" s="36" t="s">
        <v>27</v>
      </c>
      <c r="D39" s="44"/>
      <c r="E39" s="44"/>
      <c r="F39" s="44"/>
      <c r="G39" s="44"/>
      <c r="H39" s="44"/>
      <c r="I39" s="44"/>
    </row>
    <row r="40" spans="1:9" ht="25.5" customHeight="1">
      <c r="A40" s="50" t="s">
        <v>143</v>
      </c>
      <c r="B40" s="38" t="s">
        <v>45</v>
      </c>
      <c r="C40" s="50" t="s">
        <v>310</v>
      </c>
      <c r="D40" s="44"/>
      <c r="E40" s="44"/>
      <c r="F40" s="44"/>
      <c r="G40" s="44"/>
      <c r="H40" s="44"/>
      <c r="I40" s="44"/>
    </row>
    <row r="41" spans="1:9" ht="12.75" customHeight="1">
      <c r="A41" s="50" t="s">
        <v>144</v>
      </c>
      <c r="B41" s="46" t="s">
        <v>46</v>
      </c>
      <c r="C41" s="36" t="s">
        <v>309</v>
      </c>
      <c r="D41" s="44"/>
      <c r="E41" s="44"/>
      <c r="F41" s="44"/>
      <c r="G41" s="44"/>
      <c r="H41" s="44"/>
      <c r="I41" s="44"/>
    </row>
    <row r="42" spans="1:9" ht="25.5">
      <c r="A42" s="50" t="s">
        <v>145</v>
      </c>
      <c r="B42" s="37" t="s">
        <v>47</v>
      </c>
      <c r="C42" s="70" t="s">
        <v>313</v>
      </c>
      <c r="D42" s="44"/>
      <c r="E42" s="44"/>
      <c r="F42" s="44"/>
      <c r="G42" s="44"/>
      <c r="H42" s="44"/>
      <c r="I42" s="44"/>
    </row>
    <row r="43" spans="1:9" ht="25.5">
      <c r="A43" s="50"/>
      <c r="B43" s="38" t="s">
        <v>48</v>
      </c>
      <c r="C43" s="70" t="s">
        <v>313</v>
      </c>
      <c r="D43" s="29">
        <f>'[9]Утв. тарифы на ТЭ и ТН'!V23</f>
        <v>89.45</v>
      </c>
      <c r="E43" s="29">
        <f>'[9]Утв. тарифы на ТЭ и ТН'!W23</f>
        <v>89.45</v>
      </c>
      <c r="F43" s="29">
        <f>'[9]Утв. тарифы на ТЭ и ТН'!X23</f>
        <v>53.4</v>
      </c>
      <c r="G43" s="29">
        <f>'[9]Утв. тарифы на ТЭ и ТН'!Y23</f>
        <v>53.4</v>
      </c>
      <c r="H43" s="119">
        <f>'[10]Тариф ХОВ Челябинск_'!$L$47</f>
        <v>87.473080474525688</v>
      </c>
      <c r="I43" s="120"/>
    </row>
    <row r="44" spans="1:9" ht="25.5">
      <c r="A44" s="5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154</v>
      </c>
      <c r="B49" s="116"/>
      <c r="C49" s="116"/>
      <c r="D49" s="116"/>
      <c r="E49" s="116"/>
      <c r="F49" s="116"/>
      <c r="G49" s="116"/>
      <c r="H49" s="116"/>
      <c r="I49" s="116"/>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49" priority="3" operator="containsText" text="ложь">
      <formula>NOT(ISERROR(SEARCH("ложь",K28)))</formula>
    </cfRule>
    <cfRule type="containsText" dxfId="48" priority="4" operator="containsText" text="истина">
      <formula>NOT(ISERROR(SEARCH("истина",K28)))</formula>
    </cfRule>
  </conditionalFormatting>
  <conditionalFormatting sqref="K30">
    <cfRule type="containsText" dxfId="47" priority="1" operator="containsText" text="ложь">
      <formula>NOT(ISERROR(SEARCH("ложь",K30)))</formula>
    </cfRule>
    <cfRule type="containsText" dxfId="4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4" spans="1:6">
      <c r="A4" s="117" t="s">
        <v>287</v>
      </c>
      <c r="B4" s="117"/>
      <c r="C4" s="117"/>
      <c r="D4" s="117"/>
      <c r="E4" s="117"/>
      <c r="F4" s="117"/>
    </row>
    <row r="5" spans="1:6">
      <c r="A5" s="117" t="str">
        <f>Титульный!$C$10</f>
        <v>Челябинская ТЭЦ-1 (ТГ-10, ТГ-11) НВ</v>
      </c>
      <c r="B5" s="117"/>
      <c r="C5" s="117"/>
      <c r="D5" s="117"/>
      <c r="E5" s="117"/>
      <c r="F5" s="117"/>
    </row>
    <row r="6" spans="1:6">
      <c r="A6" s="49"/>
      <c r="B6" s="49"/>
      <c r="C6" s="49"/>
      <c r="D6" s="49"/>
      <c r="E6" s="49"/>
      <c r="F6" s="49"/>
    </row>
    <row r="7" spans="1:6" s="8" customFormat="1" ht="38.25">
      <c r="A7" s="118" t="s">
        <v>0</v>
      </c>
      <c r="B7" s="118" t="s">
        <v>8</v>
      </c>
      <c r="C7" s="118" t="s">
        <v>9</v>
      </c>
      <c r="D7" s="50" t="s">
        <v>129</v>
      </c>
      <c r="E7" s="50" t="s">
        <v>130</v>
      </c>
      <c r="F7" s="50" t="s">
        <v>131</v>
      </c>
    </row>
    <row r="8" spans="1:6" s="8" customFormat="1">
      <c r="A8" s="118"/>
      <c r="B8" s="118"/>
      <c r="C8" s="118"/>
      <c r="D8" s="50">
        <f>Титульный!$B$5-2</f>
        <v>2021</v>
      </c>
      <c r="E8" s="50">
        <f>Титульный!$B$5-1</f>
        <v>2022</v>
      </c>
      <c r="F8" s="50">
        <f>Титульный!$B$5</f>
        <v>2023</v>
      </c>
    </row>
    <row r="9" spans="1:6" s="8" customFormat="1">
      <c r="A9" s="118"/>
      <c r="B9" s="118"/>
      <c r="C9" s="118"/>
      <c r="D9" s="50" t="s">
        <v>56</v>
      </c>
      <c r="E9" s="50" t="s">
        <v>56</v>
      </c>
      <c r="F9" s="5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7" s="8" customFormat="1" hidden="1" outlineLevel="1">
      <c r="A129" s="36" t="s">
        <v>278</v>
      </c>
      <c r="B129" s="37" t="s">
        <v>216</v>
      </c>
      <c r="C129" s="36" t="s">
        <v>217</v>
      </c>
      <c r="D129" s="41"/>
      <c r="E129" s="41"/>
      <c r="F129" s="41"/>
    </row>
    <row r="130" spans="1:7" s="8" customFormat="1" ht="25.5" hidden="1" outlineLevel="1">
      <c r="A130" s="36" t="s">
        <v>279</v>
      </c>
      <c r="B130" s="37" t="s">
        <v>219</v>
      </c>
      <c r="C130" s="70" t="s">
        <v>220</v>
      </c>
      <c r="D130" s="41"/>
      <c r="E130" s="41"/>
      <c r="F130" s="41"/>
    </row>
    <row r="131" spans="1:7" s="8" customFormat="1" ht="25.5" hidden="1" outlineLevel="1">
      <c r="A131" s="36" t="s">
        <v>280</v>
      </c>
      <c r="B131" s="37" t="s">
        <v>222</v>
      </c>
      <c r="C131" s="36"/>
      <c r="D131" s="41"/>
      <c r="E131" s="41"/>
      <c r="F131" s="41"/>
    </row>
    <row r="132" spans="1:7" s="8" customFormat="1" hidden="1" outlineLevel="1">
      <c r="A132" s="36" t="s">
        <v>79</v>
      </c>
      <c r="B132" s="37" t="s">
        <v>281</v>
      </c>
      <c r="C132" s="36" t="s">
        <v>80</v>
      </c>
      <c r="D132" s="41"/>
      <c r="E132" s="41"/>
      <c r="F132" s="41"/>
    </row>
    <row r="133" spans="1:7" s="8" customFormat="1" hidden="1" outlineLevel="1">
      <c r="A133" s="36" t="s">
        <v>84</v>
      </c>
      <c r="B133" s="37" t="s">
        <v>282</v>
      </c>
      <c r="C133" s="36" t="s">
        <v>80</v>
      </c>
      <c r="D133" s="41"/>
      <c r="E133" s="41"/>
      <c r="F133" s="41"/>
    </row>
    <row r="134" spans="1:7" s="8" customFormat="1" hidden="1" outlineLevel="1">
      <c r="A134" s="36" t="s">
        <v>94</v>
      </c>
      <c r="B134" s="37" t="s">
        <v>283</v>
      </c>
      <c r="C134" s="36" t="s">
        <v>80</v>
      </c>
      <c r="D134" s="41"/>
      <c r="E134" s="41"/>
      <c r="F134" s="41"/>
    </row>
    <row r="135" spans="1:7" s="8" customFormat="1" hidden="1" outlineLevel="1">
      <c r="A135" s="36" t="s">
        <v>95</v>
      </c>
      <c r="B135" s="37" t="s">
        <v>176</v>
      </c>
      <c r="C135" s="36" t="s">
        <v>80</v>
      </c>
      <c r="D135" s="41"/>
      <c r="E135" s="41"/>
      <c r="F135" s="41"/>
    </row>
    <row r="136" spans="1:7" s="8" customFormat="1" ht="25.5" hidden="1" outlineLevel="1">
      <c r="A136" s="36" t="s">
        <v>104</v>
      </c>
      <c r="B136" s="37" t="s">
        <v>284</v>
      </c>
      <c r="C136" s="36" t="s">
        <v>285</v>
      </c>
      <c r="D136" s="41"/>
      <c r="E136" s="41"/>
      <c r="F136" s="41"/>
    </row>
    <row r="137" spans="1:7" s="8" customFormat="1" ht="38.25" hidden="1" outlineLevel="1">
      <c r="A137" s="36" t="s">
        <v>109</v>
      </c>
      <c r="B137" s="37" t="s">
        <v>12</v>
      </c>
      <c r="C137" s="36"/>
      <c r="D137" s="41"/>
      <c r="E137" s="41"/>
      <c r="F137" s="41"/>
    </row>
    <row r="138" spans="1:7" s="8" customFormat="1" ht="26.25" customHeight="1" collapsed="1">
      <c r="A138" s="112" t="s">
        <v>286</v>
      </c>
      <c r="B138" s="113"/>
      <c r="C138" s="113"/>
      <c r="D138" s="113"/>
      <c r="E138" s="113"/>
      <c r="F138" s="114"/>
    </row>
    <row r="139" spans="1:7">
      <c r="A139" s="36" t="s">
        <v>68</v>
      </c>
      <c r="B139" s="37" t="s">
        <v>28</v>
      </c>
      <c r="C139" s="36" t="s">
        <v>30</v>
      </c>
      <c r="D139" s="29">
        <f>[11]Год!$H$11</f>
        <v>83.799999999999983</v>
      </c>
      <c r="E139" s="29">
        <f>'[12]0.1'!$I$11</f>
        <v>83.8</v>
      </c>
      <c r="F139" s="29">
        <f>'[12]0.1'!$L$11</f>
        <v>83.799999999999983</v>
      </c>
    </row>
    <row r="140" spans="1:7" ht="38.25">
      <c r="A140" s="36" t="s">
        <v>69</v>
      </c>
      <c r="B140" s="37" t="s">
        <v>29</v>
      </c>
      <c r="C140" s="36" t="s">
        <v>30</v>
      </c>
      <c r="D140" s="29">
        <f>[11]Год!$H$12-[11]Год!$H$14</f>
        <v>76.651946089462001</v>
      </c>
      <c r="E140" s="29">
        <f>'[12]0.1'!$I$12</f>
        <v>71.604183333333339</v>
      </c>
      <c r="F140" s="29">
        <f>'[12]0.1'!$L$12</f>
        <v>76.762195713859015</v>
      </c>
    </row>
    <row r="141" spans="1:7">
      <c r="A141" s="36" t="s">
        <v>70</v>
      </c>
      <c r="B141" s="37" t="s">
        <v>71</v>
      </c>
      <c r="C141" s="36" t="s">
        <v>132</v>
      </c>
      <c r="D141" s="29">
        <f>'[4]ЧТЭЦ-1 НМ'!$E$7</f>
        <v>639.56900000000007</v>
      </c>
      <c r="E141" s="29">
        <f>'[12]0.1'!$I$13</f>
        <v>654.26260000000002</v>
      </c>
      <c r="F141" s="29">
        <f>'[12]0.1'!$L$13</f>
        <v>640.52499999999986</v>
      </c>
      <c r="G141" s="47"/>
    </row>
    <row r="142" spans="1:7">
      <c r="A142" s="36" t="s">
        <v>72</v>
      </c>
      <c r="B142" s="37" t="s">
        <v>73</v>
      </c>
      <c r="C142" s="36" t="s">
        <v>132</v>
      </c>
      <c r="D142" s="29">
        <f>'[4]ЧТЭЦ-1 НМ'!$E$22</f>
        <v>587.52</v>
      </c>
      <c r="E142" s="29">
        <f>'[12]0.1'!$I$15</f>
        <v>598.25459999999998</v>
      </c>
      <c r="F142" s="29">
        <f>'[12]0.1'!$L$15</f>
        <v>589.77699999999982</v>
      </c>
    </row>
    <row r="143" spans="1:7">
      <c r="A143" s="36" t="s">
        <v>74</v>
      </c>
      <c r="B143" s="37" t="s">
        <v>75</v>
      </c>
      <c r="C143" s="36" t="s">
        <v>76</v>
      </c>
      <c r="D143" s="29">
        <f>'[4]ЧТЭЦ-1 НМ'!$E$23</f>
        <v>804.86400000000003</v>
      </c>
      <c r="E143" s="29">
        <f>'[12]0.1'!$I$16</f>
        <v>864.75900000000001</v>
      </c>
      <c r="F143" s="29">
        <f>'[12]0.1'!$L$16</f>
        <v>789.97799999999984</v>
      </c>
    </row>
    <row r="144" spans="1:7">
      <c r="A144" s="36" t="s">
        <v>77</v>
      </c>
      <c r="B144" s="37" t="s">
        <v>78</v>
      </c>
      <c r="C144" s="36" t="s">
        <v>76</v>
      </c>
      <c r="D144" s="29">
        <f>'[4]ЧТЭЦ-1 НМ'!$E$29</f>
        <v>804.73756600000013</v>
      </c>
      <c r="E144" s="29">
        <f>'[12]0.1'!$I$17</f>
        <v>864.65300000000002</v>
      </c>
      <c r="F144" s="29">
        <f>'[12]0.1'!$L$17</f>
        <v>789.86499999999978</v>
      </c>
    </row>
    <row r="145" spans="1:8">
      <c r="A145" s="36" t="s">
        <v>79</v>
      </c>
      <c r="B145" s="37" t="s">
        <v>10</v>
      </c>
      <c r="C145" s="36" t="s">
        <v>80</v>
      </c>
      <c r="D145" s="40"/>
      <c r="E145" s="29">
        <f>'[12]0.1'!$I$43</f>
        <v>603576.7873383949</v>
      </c>
      <c r="F145" s="29">
        <f>'[12]0.1'!$L$43</f>
        <v>631906.52538232505</v>
      </c>
    </row>
    <row r="146" spans="1:8">
      <c r="A146" s="36"/>
      <c r="B146" s="37" t="s">
        <v>202</v>
      </c>
      <c r="C146" s="36"/>
      <c r="D146" s="40"/>
      <c r="E146" s="40"/>
      <c r="F146" s="40"/>
    </row>
    <row r="147" spans="1:8">
      <c r="A147" s="36" t="s">
        <v>81</v>
      </c>
      <c r="B147" s="38" t="s">
        <v>13</v>
      </c>
      <c r="C147" s="36" t="s">
        <v>80</v>
      </c>
      <c r="D147" s="40"/>
      <c r="E147" s="29">
        <f>'[12]0.1'!$G$43</f>
        <v>477958.82033353753</v>
      </c>
      <c r="F147" s="29">
        <f>'[12]0.1'!$J$43</f>
        <v>491029.17096451356</v>
      </c>
    </row>
    <row r="148" spans="1:8">
      <c r="A148" s="36" t="s">
        <v>82</v>
      </c>
      <c r="B148" s="38" t="s">
        <v>14</v>
      </c>
      <c r="C148" s="36" t="s">
        <v>80</v>
      </c>
      <c r="D148" s="40"/>
      <c r="E148" s="29">
        <f>'[12]0.1'!$H$43</f>
        <v>125617.96700485743</v>
      </c>
      <c r="F148" s="29">
        <f>'[12]0.1'!$K$43</f>
        <v>140877.35441781153</v>
      </c>
    </row>
    <row r="149" spans="1:8" ht="25.5">
      <c r="A149" s="36" t="s">
        <v>83</v>
      </c>
      <c r="B149" s="38" t="s">
        <v>15</v>
      </c>
      <c r="C149" s="36" t="s">
        <v>80</v>
      </c>
      <c r="D149" s="41"/>
      <c r="E149" s="41"/>
      <c r="F149" s="41"/>
    </row>
    <row r="150" spans="1:8">
      <c r="A150" s="36" t="s">
        <v>84</v>
      </c>
      <c r="B150" s="37" t="s">
        <v>85</v>
      </c>
      <c r="C150" s="36" t="s">
        <v>80</v>
      </c>
      <c r="D150" s="29">
        <f>'[4]ЧТЭЦ-1 НМ'!$E$620</f>
        <v>935513.48354999989</v>
      </c>
      <c r="E150" s="29">
        <f>'[12]0.1'!$I$31</f>
        <v>1038604.8682079839</v>
      </c>
      <c r="F150" s="29">
        <f>'[12]0.1'!$L$31</f>
        <v>1023540.8818400303</v>
      </c>
      <c r="G150" s="47"/>
      <c r="H150" s="47"/>
    </row>
    <row r="151" spans="1:8">
      <c r="A151" s="36"/>
      <c r="B151" s="37" t="s">
        <v>202</v>
      </c>
      <c r="C151" s="36"/>
      <c r="D151" s="40"/>
      <c r="E151" s="40"/>
      <c r="F151" s="40"/>
    </row>
    <row r="152" spans="1:8">
      <c r="A152" s="36" t="s">
        <v>86</v>
      </c>
      <c r="B152" s="38" t="s">
        <v>87</v>
      </c>
      <c r="C152" s="36" t="s">
        <v>80</v>
      </c>
      <c r="D152" s="29">
        <f>'[4]ЧТЭЦ-1 НМ'!$E$636</f>
        <v>437332.32601999992</v>
      </c>
      <c r="E152" s="29">
        <f>'[12]0.1'!$I$32</f>
        <v>477125.57611269434</v>
      </c>
      <c r="F152" s="29">
        <f>'[12]0.1'!$L$32</f>
        <v>490099.1486643285</v>
      </c>
      <c r="G152" s="47"/>
      <c r="H152" s="47"/>
    </row>
    <row r="153" spans="1:8" ht="25.5">
      <c r="A153" s="36"/>
      <c r="B153" s="38" t="s">
        <v>88</v>
      </c>
      <c r="C153" s="36" t="s">
        <v>31</v>
      </c>
      <c r="D153" s="29">
        <f>'[4]ЧТЭЦ-1 НМ'!$E$32</f>
        <v>195.01494601134678</v>
      </c>
      <c r="E153" s="29">
        <f>'[12]4'!$L$24</f>
        <v>192.1</v>
      </c>
      <c r="F153" s="29">
        <f>'[12]4'!$M$24</f>
        <v>192.1</v>
      </c>
      <c r="G153" s="47"/>
      <c r="H153" s="47"/>
    </row>
    <row r="154" spans="1:8">
      <c r="A154" s="36" t="s">
        <v>89</v>
      </c>
      <c r="B154" s="38" t="s">
        <v>90</v>
      </c>
      <c r="C154" s="36" t="s">
        <v>80</v>
      </c>
      <c r="D154" s="29">
        <f>'[4]ЧТЭЦ-1 НМ'!$E$652</f>
        <v>498181.15753000003</v>
      </c>
      <c r="E154" s="29">
        <f>'[12]0.1'!$I$33</f>
        <v>561479.29209528957</v>
      </c>
      <c r="F154" s="29">
        <f>'[12]0.1'!$L$33</f>
        <v>533441.73317570181</v>
      </c>
    </row>
    <row r="155" spans="1:8">
      <c r="A155" s="36"/>
      <c r="B155" s="38" t="s">
        <v>91</v>
      </c>
      <c r="C155" s="36" t="s">
        <v>92</v>
      </c>
      <c r="D155" s="29">
        <f>'[4]ЧТЭЦ-1 НМ'!$E$36</f>
        <v>162.94926844783717</v>
      </c>
      <c r="E155" s="29">
        <f>'[12]4'!$L$28</f>
        <v>156.4</v>
      </c>
      <c r="F155" s="29">
        <f>'[12]4'!$M$28</f>
        <v>156.39999999999998</v>
      </c>
    </row>
    <row r="156" spans="1:8" ht="25.5">
      <c r="A156" s="36"/>
      <c r="B156" s="9" t="s">
        <v>93</v>
      </c>
      <c r="C156" s="36" t="s">
        <v>27</v>
      </c>
      <c r="D156" s="86" t="s">
        <v>165</v>
      </c>
      <c r="E156" s="86" t="s">
        <v>326</v>
      </c>
      <c r="F156" s="86" t="s">
        <v>326</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0" t="s">
        <v>101</v>
      </c>
      <c r="D160" s="41"/>
      <c r="E160" s="41"/>
      <c r="F160" s="41"/>
    </row>
    <row r="161" spans="1:7" ht="25.5">
      <c r="A161" s="36" t="s">
        <v>102</v>
      </c>
      <c r="B161" s="38" t="s">
        <v>103</v>
      </c>
      <c r="C161" s="36" t="s">
        <v>27</v>
      </c>
      <c r="D161" s="41"/>
      <c r="E161" s="41"/>
      <c r="F161" s="41"/>
    </row>
    <row r="162" spans="1:7">
      <c r="A162" s="36" t="s">
        <v>104</v>
      </c>
      <c r="B162" s="9" t="s">
        <v>105</v>
      </c>
      <c r="C162" s="36" t="s">
        <v>80</v>
      </c>
      <c r="D162" s="29">
        <f>('[5]1100'!$S$12+'[5]1100'!$AG$12+'[5]1100'!$BH$12)/1000</f>
        <v>1396828.5441999999</v>
      </c>
      <c r="E162" s="41"/>
      <c r="F162" s="41"/>
      <c r="G162" s="47"/>
    </row>
    <row r="163" spans="1:7">
      <c r="A163" s="36"/>
      <c r="B163" s="37" t="s">
        <v>202</v>
      </c>
      <c r="C163" s="36"/>
      <c r="D163" s="40"/>
      <c r="E163" s="41"/>
      <c r="F163" s="41"/>
    </row>
    <row r="164" spans="1:7">
      <c r="A164" s="36" t="s">
        <v>106</v>
      </c>
      <c r="B164" s="38" t="s">
        <v>17</v>
      </c>
      <c r="C164" s="36" t="s">
        <v>80</v>
      </c>
      <c r="D164" s="29">
        <f>'[5]1100'!$S$12/1000</f>
        <v>519820.11850999988</v>
      </c>
      <c r="E164" s="41"/>
      <c r="F164" s="41"/>
      <c r="G164" s="47"/>
    </row>
    <row r="165" spans="1:7">
      <c r="A165" s="36" t="s">
        <v>107</v>
      </c>
      <c r="B165" s="38" t="s">
        <v>18</v>
      </c>
      <c r="C165" s="36" t="s">
        <v>80</v>
      </c>
      <c r="D165" s="29">
        <f>'[5]1100'!$AG$12/1000</f>
        <v>187596.50621999998</v>
      </c>
      <c r="E165" s="41"/>
      <c r="F165" s="41"/>
    </row>
    <row r="166" spans="1:7" ht="25.5">
      <c r="A166" s="36" t="s">
        <v>108</v>
      </c>
      <c r="B166" s="38" t="s">
        <v>19</v>
      </c>
      <c r="C166" s="36" t="s">
        <v>80</v>
      </c>
      <c r="D166" s="29">
        <f>'[5]1100'!$BH$12/1000</f>
        <v>689411.91946999996</v>
      </c>
      <c r="E166" s="41"/>
      <c r="F166" s="41"/>
    </row>
    <row r="167" spans="1:7">
      <c r="A167" s="36" t="s">
        <v>151</v>
      </c>
      <c r="B167" s="38" t="s">
        <v>152</v>
      </c>
      <c r="C167" s="36" t="s">
        <v>80</v>
      </c>
      <c r="D167" s="41"/>
      <c r="E167" s="41"/>
      <c r="F167" s="41"/>
    </row>
    <row r="168" spans="1:7">
      <c r="A168" s="36" t="s">
        <v>109</v>
      </c>
      <c r="B168" s="9" t="s">
        <v>110</v>
      </c>
      <c r="C168" s="36" t="s">
        <v>80</v>
      </c>
      <c r="D168" s="41"/>
      <c r="E168" s="41"/>
      <c r="F168" s="41"/>
    </row>
    <row r="169" spans="1:7">
      <c r="A169" s="36"/>
      <c r="B169" s="37" t="s">
        <v>202</v>
      </c>
      <c r="C169" s="36"/>
      <c r="D169" s="40"/>
      <c r="E169" s="41"/>
      <c r="F169" s="41"/>
    </row>
    <row r="170" spans="1:7">
      <c r="A170" s="36" t="s">
        <v>111</v>
      </c>
      <c r="B170" s="38" t="s">
        <v>20</v>
      </c>
      <c r="C170" s="36" t="s">
        <v>80</v>
      </c>
      <c r="D170" s="41"/>
      <c r="E170" s="41"/>
      <c r="F170" s="41"/>
    </row>
    <row r="171" spans="1:7">
      <c r="A171" s="36" t="s">
        <v>112</v>
      </c>
      <c r="B171" s="38" t="s">
        <v>34</v>
      </c>
      <c r="C171" s="36" t="s">
        <v>80</v>
      </c>
      <c r="D171" s="41"/>
      <c r="E171" s="41"/>
      <c r="F171" s="41"/>
    </row>
    <row r="172" spans="1:7">
      <c r="A172" s="36" t="s">
        <v>113</v>
      </c>
      <c r="B172" s="9" t="s">
        <v>114</v>
      </c>
      <c r="C172" s="36" t="s">
        <v>80</v>
      </c>
      <c r="D172" s="41"/>
      <c r="E172" s="41"/>
      <c r="F172" s="41"/>
    </row>
    <row r="173" spans="1:7">
      <c r="A173" s="36"/>
      <c r="B173" s="37" t="s">
        <v>202</v>
      </c>
      <c r="C173" s="36"/>
      <c r="D173" s="40"/>
      <c r="E173" s="41"/>
      <c r="F173" s="41"/>
    </row>
    <row r="174" spans="1:7">
      <c r="A174" s="36" t="s">
        <v>115</v>
      </c>
      <c r="B174" s="38" t="s">
        <v>17</v>
      </c>
      <c r="C174" s="36" t="s">
        <v>80</v>
      </c>
      <c r="D174" s="41"/>
      <c r="E174" s="41"/>
      <c r="F174" s="41"/>
    </row>
    <row r="175" spans="1:7">
      <c r="A175" s="36" t="s">
        <v>116</v>
      </c>
      <c r="B175" s="38" t="s">
        <v>18</v>
      </c>
      <c r="C175" s="36" t="s">
        <v>80</v>
      </c>
      <c r="D175" s="41"/>
      <c r="E175" s="41"/>
      <c r="F175" s="41"/>
    </row>
    <row r="176" spans="1:7"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74.25" customHeight="1">
      <c r="A184" s="36" t="s">
        <v>126</v>
      </c>
      <c r="B184" s="9" t="s">
        <v>12</v>
      </c>
      <c r="C184" s="36" t="s">
        <v>27</v>
      </c>
      <c r="D184" s="112" t="str">
        <f>'ЧТЭЦ-1 ДМ_П4'!D184:F184</f>
        <v>"Инвестиционная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3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B3" s="62"/>
      <c r="F3" s="27"/>
    </row>
    <row r="4" spans="1:11">
      <c r="A4" s="95" t="s">
        <v>35</v>
      </c>
      <c r="B4" s="110"/>
      <c r="C4" s="110"/>
      <c r="D4" s="110"/>
      <c r="E4" s="110"/>
      <c r="F4" s="110"/>
      <c r="G4" s="110"/>
      <c r="H4" s="110"/>
      <c r="I4" s="110"/>
    </row>
    <row r="5" spans="1:11">
      <c r="A5" s="95" t="str">
        <f>Титульный!$C$10</f>
        <v>Челябинская ТЭЦ-1 (ТГ-10, ТГ-11) НВ</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48"/>
    </row>
    <row r="8" spans="1:11" s="3" customFormat="1">
      <c r="A8" s="123"/>
      <c r="B8" s="123"/>
      <c r="C8" s="123"/>
      <c r="D8" s="42">
        <f>Титульный!$B$5-2</f>
        <v>2021</v>
      </c>
      <c r="E8" s="43" t="s">
        <v>56</v>
      </c>
      <c r="F8" s="42">
        <f>Титульный!$B$5-1</f>
        <v>2022</v>
      </c>
      <c r="G8" s="43" t="s">
        <v>56</v>
      </c>
      <c r="H8" s="42">
        <f>Титульный!$B$5</f>
        <v>2023</v>
      </c>
      <c r="I8" s="43" t="s">
        <v>56</v>
      </c>
      <c r="K8" s="48"/>
    </row>
    <row r="9" spans="1:11" s="3" customFormat="1">
      <c r="A9" s="123"/>
      <c r="B9" s="123"/>
      <c r="C9" s="123"/>
      <c r="D9" s="51" t="s">
        <v>230</v>
      </c>
      <c r="E9" s="51" t="s">
        <v>231</v>
      </c>
      <c r="F9" s="51" t="s">
        <v>230</v>
      </c>
      <c r="G9" s="51" t="s">
        <v>231</v>
      </c>
      <c r="H9" s="51" t="s">
        <v>230</v>
      </c>
      <c r="I9" s="51"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0" t="s">
        <v>134</v>
      </c>
      <c r="B28" s="37" t="s">
        <v>135</v>
      </c>
      <c r="C28" s="70" t="s">
        <v>311</v>
      </c>
      <c r="D28" s="29">
        <f>'[6]Утв. тарифы на ЭЭ и ЭМ'!D14</f>
        <v>705.57</v>
      </c>
      <c r="E28" s="29">
        <f>'[6]Утв. тарифы на ЭЭ и ЭМ'!E14</f>
        <v>726.87</v>
      </c>
      <c r="F28" s="29">
        <f>'[7]Утв. тарифы на ЭЭ и ЭМ'!D6</f>
        <v>726.87</v>
      </c>
      <c r="G28" s="29">
        <f>'[7]Утв. тарифы на ЭЭ и ЭМ'!E6</f>
        <v>798.92</v>
      </c>
      <c r="H28" s="119">
        <f>'[12]0.1'!$L$20</f>
        <v>832.56751444107465</v>
      </c>
      <c r="I28" s="120"/>
      <c r="K28" s="85" t="b">
        <f>ROUND([8]Свод!$D$20,1)=ROUND(H28,1)</f>
        <v>1</v>
      </c>
    </row>
    <row r="29" spans="1:11" ht="12.75" customHeight="1">
      <c r="A29" s="50"/>
      <c r="B29" s="45" t="s">
        <v>147</v>
      </c>
      <c r="C29" s="70" t="s">
        <v>311</v>
      </c>
      <c r="D29" s="29">
        <f>('[4]ЧТЭЦ-1 НМ'!$F$636+'[4]ЧТЭЦ-1 НМ'!$G$636+'[4]ЧТЭЦ-1 НМ'!$H$636+'[4]ЧТЭЦ-1 НМ'!$J$636+'[4]ЧТЭЦ-1 НМ'!$K$636+'[4]ЧТЭЦ-1 НМ'!$L$636)/('[4]ЧТЭЦ-1 НМ'!$F$22+'[4]ЧТЭЦ-1 НМ'!$G$22+'[4]ЧТЭЦ-1 НМ'!$H$22+'[4]ЧТЭЦ-1 НМ'!$J$22+'[4]ЧТЭЦ-1 НМ'!$K$22+'[4]ЧТЭЦ-1 НМ'!$L$22)</f>
        <v>741.05159748307392</v>
      </c>
      <c r="E29" s="29">
        <f>('[4]ЧТЭЦ-1 НМ'!$N$636+'[4]ЧТЭЦ-1 НМ'!$O$636+'[4]ЧТЭЦ-1 НМ'!$P$636+'[4]ЧТЭЦ-1 НМ'!$R$636+'[4]ЧТЭЦ-1 НМ'!$S$636+'[4]ЧТЭЦ-1 НМ'!$T$636)/('[4]ЧТЭЦ-1 НМ'!$N$22+'[4]ЧТЭЦ-1 НМ'!$O$22+'[4]ЧТЭЦ-1 НМ'!$P$22+'[4]ЧТЭЦ-1 НМ'!$R$22+'[4]ЧТЭЦ-1 НМ'!$S$22+'[4]ЧТЭЦ-1 НМ'!$T$22)</f>
        <v>747.9096329139303</v>
      </c>
      <c r="F29" s="29">
        <f>'[12]2.2'!$G$170</f>
        <v>725.615094813361</v>
      </c>
      <c r="G29" s="29">
        <f>'[12]2.1'!$G$170</f>
        <v>797.52930627310559</v>
      </c>
      <c r="H29" s="119">
        <f>'[12]2'!$G$170</f>
        <v>830.99060944107464</v>
      </c>
      <c r="I29" s="120"/>
    </row>
    <row r="30" spans="1:11" ht="25.5">
      <c r="A30" s="50" t="s">
        <v>136</v>
      </c>
      <c r="B30" s="37" t="s">
        <v>137</v>
      </c>
      <c r="C30" s="70" t="s">
        <v>312</v>
      </c>
      <c r="D30" s="29">
        <f>'[6]Утв. тарифы на ЭЭ и ЭМ'!F14</f>
        <v>134672.62</v>
      </c>
      <c r="E30" s="29">
        <f>'[6]Утв. тарифы на ЭЭ и ЭМ'!G14</f>
        <v>139110.79999999999</v>
      </c>
      <c r="F30" s="29">
        <f>'[7]Утв. тарифы на ЭЭ и ЭМ'!F6</f>
        <v>139110.79999999999</v>
      </c>
      <c r="G30" s="29">
        <f>'[7]Утв. тарифы на ЭЭ и ЭМ'!G6</f>
        <v>146194.87</v>
      </c>
      <c r="H30" s="119">
        <f>'[12]0.1'!$L$21</f>
        <v>152936.99490539808</v>
      </c>
      <c r="I30" s="120"/>
      <c r="K30" s="85" t="b">
        <f>ROUND([8]Свод!$E$20,1)=ROUND(H30,1)</f>
        <v>1</v>
      </c>
    </row>
    <row r="31" spans="1:11" ht="27.75" customHeight="1">
      <c r="A31" s="50" t="s">
        <v>138</v>
      </c>
      <c r="B31" s="37" t="s">
        <v>150</v>
      </c>
      <c r="C31" s="36" t="s">
        <v>309</v>
      </c>
      <c r="D31" s="44"/>
      <c r="E31" s="44"/>
      <c r="F31" s="44"/>
      <c r="G31" s="44"/>
      <c r="H31" s="44"/>
      <c r="I31" s="44"/>
    </row>
    <row r="32" spans="1:11" ht="26.25" customHeight="1">
      <c r="A32" s="50" t="s">
        <v>139</v>
      </c>
      <c r="B32" s="46" t="s">
        <v>37</v>
      </c>
      <c r="C32" s="36" t="s">
        <v>309</v>
      </c>
      <c r="D32" s="29">
        <f>'ЧТЭЦ-1 ДМ_П5'!D32</f>
        <v>797.09</v>
      </c>
      <c r="E32" s="29">
        <f>'ЧТЭЦ-1 ДМ_П5'!E32</f>
        <v>837.71</v>
      </c>
      <c r="F32" s="29">
        <f>'ЧТЭЦ-1 ДМ_П5'!F32</f>
        <v>837.71</v>
      </c>
      <c r="G32" s="29">
        <f>'ЧТЭЦ-1 ДМ_П5'!G32</f>
        <v>946.4</v>
      </c>
      <c r="H32" s="119">
        <f>'ЧТЭЦ-1 ДМ_П5'!H32</f>
        <v>1086.643008185627</v>
      </c>
      <c r="I32" s="120">
        <f>'ЧТЭЦ-1 ДМ_П5'!I32</f>
        <v>0</v>
      </c>
    </row>
    <row r="33" spans="1:9" ht="12.75" customHeight="1">
      <c r="A33" s="50" t="s">
        <v>140</v>
      </c>
      <c r="B33" s="46" t="s">
        <v>38</v>
      </c>
      <c r="C33" s="36" t="s">
        <v>309</v>
      </c>
      <c r="D33" s="44"/>
      <c r="E33" s="44"/>
      <c r="F33" s="44"/>
      <c r="G33" s="44"/>
      <c r="H33" s="44"/>
      <c r="I33" s="44"/>
    </row>
    <row r="34" spans="1:9" ht="12.75" customHeight="1">
      <c r="A34" s="50"/>
      <c r="B34" s="38" t="s">
        <v>39</v>
      </c>
      <c r="C34" s="36" t="s">
        <v>309</v>
      </c>
      <c r="D34" s="44"/>
      <c r="E34" s="44"/>
      <c r="F34" s="44"/>
      <c r="G34" s="44"/>
      <c r="H34" s="44"/>
      <c r="I34" s="44"/>
    </row>
    <row r="35" spans="1:9" ht="12.75" customHeight="1">
      <c r="A35" s="50"/>
      <c r="B35" s="38" t="s">
        <v>40</v>
      </c>
      <c r="C35" s="36" t="s">
        <v>309</v>
      </c>
      <c r="D35" s="44"/>
      <c r="E35" s="44"/>
      <c r="F35" s="44"/>
      <c r="G35" s="44"/>
      <c r="H35" s="44"/>
      <c r="I35" s="44"/>
    </row>
    <row r="36" spans="1:9" ht="12.75" customHeight="1">
      <c r="A36" s="50"/>
      <c r="B36" s="38" t="s">
        <v>41</v>
      </c>
      <c r="C36" s="36" t="s">
        <v>309</v>
      </c>
      <c r="D36" s="44"/>
      <c r="E36" s="44"/>
      <c r="F36" s="44"/>
      <c r="G36" s="44"/>
      <c r="H36" s="44"/>
      <c r="I36" s="44"/>
    </row>
    <row r="37" spans="1:9" ht="12.75" customHeight="1">
      <c r="A37" s="50"/>
      <c r="B37" s="38" t="s">
        <v>42</v>
      </c>
      <c r="C37" s="36" t="s">
        <v>309</v>
      </c>
      <c r="D37" s="44"/>
      <c r="E37" s="44"/>
      <c r="F37" s="44"/>
      <c r="G37" s="44"/>
      <c r="H37" s="44"/>
      <c r="I37" s="44"/>
    </row>
    <row r="38" spans="1:9" ht="12.75" customHeight="1">
      <c r="A38" s="50" t="s">
        <v>141</v>
      </c>
      <c r="B38" s="46" t="s">
        <v>43</v>
      </c>
      <c r="C38" s="36" t="s">
        <v>309</v>
      </c>
      <c r="D38" s="44"/>
      <c r="E38" s="44"/>
      <c r="F38" s="44"/>
      <c r="G38" s="44"/>
      <c r="H38" s="44"/>
      <c r="I38" s="44"/>
    </row>
    <row r="39" spans="1:9" ht="12.75" customHeight="1">
      <c r="A39" s="50" t="s">
        <v>142</v>
      </c>
      <c r="B39" s="37" t="s">
        <v>44</v>
      </c>
      <c r="C39" s="36" t="s">
        <v>27</v>
      </c>
      <c r="D39" s="44"/>
      <c r="E39" s="44"/>
      <c r="F39" s="44"/>
      <c r="G39" s="44"/>
      <c r="H39" s="44"/>
      <c r="I39" s="44"/>
    </row>
    <row r="40" spans="1:9" ht="25.5" customHeight="1">
      <c r="A40" s="50" t="s">
        <v>143</v>
      </c>
      <c r="B40" s="38" t="s">
        <v>45</v>
      </c>
      <c r="C40" s="50" t="s">
        <v>310</v>
      </c>
      <c r="D40" s="44"/>
      <c r="E40" s="44"/>
      <c r="F40" s="44"/>
      <c r="G40" s="44"/>
      <c r="H40" s="44"/>
      <c r="I40" s="44"/>
    </row>
    <row r="41" spans="1:9" ht="12.75" customHeight="1">
      <c r="A41" s="50" t="s">
        <v>144</v>
      </c>
      <c r="B41" s="46" t="s">
        <v>46</v>
      </c>
      <c r="C41" s="36" t="s">
        <v>309</v>
      </c>
      <c r="D41" s="44"/>
      <c r="E41" s="44"/>
      <c r="F41" s="44"/>
      <c r="G41" s="44"/>
      <c r="H41" s="44"/>
      <c r="I41" s="44"/>
    </row>
    <row r="42" spans="1:9" ht="25.5">
      <c r="A42" s="50" t="s">
        <v>145</v>
      </c>
      <c r="B42" s="37" t="s">
        <v>47</v>
      </c>
      <c r="C42" s="70" t="s">
        <v>313</v>
      </c>
      <c r="D42" s="44"/>
      <c r="E42" s="44"/>
      <c r="F42" s="44"/>
      <c r="G42" s="44"/>
      <c r="H42" s="44"/>
      <c r="I42" s="44"/>
    </row>
    <row r="43" spans="1:9" ht="25.5">
      <c r="A43" s="50"/>
      <c r="B43" s="38" t="s">
        <v>48</v>
      </c>
      <c r="C43" s="70" t="s">
        <v>313</v>
      </c>
      <c r="D43" s="81"/>
      <c r="E43" s="44"/>
      <c r="F43" s="44"/>
      <c r="G43" s="44"/>
      <c r="H43" s="44"/>
      <c r="I43" s="44"/>
    </row>
    <row r="44" spans="1:9" ht="25.5">
      <c r="A44" s="5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154</v>
      </c>
      <c r="B49" s="116"/>
      <c r="C49" s="116"/>
      <c r="D49" s="116"/>
      <c r="E49" s="116"/>
      <c r="F49" s="116"/>
      <c r="G49" s="116"/>
      <c r="H49" s="116"/>
      <c r="I49" s="116"/>
    </row>
  </sheetData>
  <mergeCells count="17">
    <mergeCell ref="H2:I2"/>
    <mergeCell ref="A4:I4"/>
    <mergeCell ref="A5:I5"/>
    <mergeCell ref="A7:A9"/>
    <mergeCell ref="B7:B9"/>
    <mergeCell ref="C7:C9"/>
    <mergeCell ref="D7:E7"/>
    <mergeCell ref="F7:G7"/>
    <mergeCell ref="H7:I7"/>
    <mergeCell ref="A49:I49"/>
    <mergeCell ref="H32:I32"/>
    <mergeCell ref="A46:I46"/>
    <mergeCell ref="A47:I47"/>
    <mergeCell ref="H28:I28"/>
    <mergeCell ref="H29:I29"/>
    <mergeCell ref="H30:I30"/>
    <mergeCell ref="A48:I48"/>
  </mergeCells>
  <conditionalFormatting sqref="K28">
    <cfRule type="containsText" dxfId="45" priority="3" operator="containsText" text="ложь">
      <formula>NOT(ISERROR(SEARCH("ложь",K28)))</formula>
    </cfRule>
    <cfRule type="containsText" dxfId="44" priority="4" operator="containsText" text="истина">
      <formula>NOT(ISERROR(SEARCH("истина",K28)))</formula>
    </cfRule>
  </conditionalFormatting>
  <conditionalFormatting sqref="K30">
    <cfRule type="containsText" dxfId="43" priority="1" operator="containsText" text="ложь">
      <formula>NOT(ISERROR(SEARCH("ложь",K30)))</formula>
    </cfRule>
    <cfRule type="containsText" dxfId="4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64</v>
      </c>
    </row>
    <row r="2" spans="1:6" ht="39.75" customHeight="1">
      <c r="E2" s="111" t="s">
        <v>166</v>
      </c>
      <c r="F2" s="111"/>
    </row>
    <row r="4" spans="1:6">
      <c r="A4" s="117" t="s">
        <v>287</v>
      </c>
      <c r="B4" s="117"/>
      <c r="C4" s="117"/>
      <c r="D4" s="117"/>
      <c r="E4" s="117"/>
      <c r="F4" s="117"/>
    </row>
    <row r="5" spans="1:6">
      <c r="A5" s="117" t="str">
        <f>Титульный!$C$11</f>
        <v>Челябинская ТЭЦ-2</v>
      </c>
      <c r="B5" s="117"/>
      <c r="C5" s="117"/>
      <c r="D5" s="117"/>
      <c r="E5" s="117"/>
      <c r="F5" s="117"/>
    </row>
    <row r="6" spans="1:6">
      <c r="A6" s="49"/>
      <c r="B6" s="49"/>
      <c r="C6" s="49"/>
      <c r="D6" s="49"/>
      <c r="E6" s="49"/>
      <c r="F6" s="49"/>
    </row>
    <row r="7" spans="1:6" s="8" customFormat="1" ht="38.25">
      <c r="A7" s="118" t="s">
        <v>0</v>
      </c>
      <c r="B7" s="118" t="s">
        <v>8</v>
      </c>
      <c r="C7" s="118" t="s">
        <v>9</v>
      </c>
      <c r="D7" s="50" t="s">
        <v>129</v>
      </c>
      <c r="E7" s="50" t="s">
        <v>130</v>
      </c>
      <c r="F7" s="50" t="s">
        <v>131</v>
      </c>
    </row>
    <row r="8" spans="1:6" s="8" customFormat="1">
      <c r="A8" s="118"/>
      <c r="B8" s="118"/>
      <c r="C8" s="118"/>
      <c r="D8" s="50">
        <f>Титульный!$B$5-2</f>
        <v>2021</v>
      </c>
      <c r="E8" s="50">
        <f>Титульный!$B$5-1</f>
        <v>2022</v>
      </c>
      <c r="F8" s="50">
        <f>Титульный!$B$5</f>
        <v>2023</v>
      </c>
    </row>
    <row r="9" spans="1:6" s="8" customFormat="1">
      <c r="A9" s="118"/>
      <c r="B9" s="118"/>
      <c r="C9" s="118"/>
      <c r="D9" s="50" t="s">
        <v>56</v>
      </c>
      <c r="E9" s="50" t="s">
        <v>56</v>
      </c>
      <c r="F9" s="50" t="s">
        <v>56</v>
      </c>
    </row>
    <row r="10" spans="1:6" s="8" customFormat="1" ht="26.25" customHeight="1">
      <c r="A10" s="112" t="s">
        <v>167</v>
      </c>
      <c r="B10" s="113"/>
      <c r="C10" s="113"/>
      <c r="D10" s="113"/>
      <c r="E10" s="113"/>
      <c r="F10" s="114"/>
    </row>
    <row r="11" spans="1:6" s="8" customFormat="1" hidden="1" outlineLevel="1">
      <c r="A11" s="36" t="s">
        <v>68</v>
      </c>
      <c r="B11" s="37" t="s">
        <v>168</v>
      </c>
      <c r="C11" s="36"/>
      <c r="D11" s="41"/>
      <c r="E11" s="41"/>
      <c r="F11" s="41"/>
    </row>
    <row r="12" spans="1:6" s="8" customFormat="1" hidden="1" outlineLevel="1">
      <c r="A12" s="36" t="s">
        <v>169</v>
      </c>
      <c r="B12" s="37" t="s">
        <v>170</v>
      </c>
      <c r="C12" s="36" t="s">
        <v>80</v>
      </c>
      <c r="D12" s="41"/>
      <c r="E12" s="41"/>
      <c r="F12" s="41"/>
    </row>
    <row r="13" spans="1:6" s="8" customFormat="1" hidden="1" outlineLevel="1">
      <c r="A13" s="36" t="s">
        <v>171</v>
      </c>
      <c r="B13" s="37" t="s">
        <v>172</v>
      </c>
      <c r="C13" s="36" t="s">
        <v>80</v>
      </c>
      <c r="D13" s="41"/>
      <c r="E13" s="41"/>
      <c r="F13" s="41"/>
    </row>
    <row r="14" spans="1:6" s="8" customFormat="1" hidden="1" outlineLevel="1">
      <c r="A14" s="36" t="s">
        <v>173</v>
      </c>
      <c r="B14" s="37" t="s">
        <v>174</v>
      </c>
      <c r="C14" s="36" t="s">
        <v>80</v>
      </c>
      <c r="D14" s="41"/>
      <c r="E14" s="41"/>
      <c r="F14" s="41"/>
    </row>
    <row r="15" spans="1:6" s="8" customFormat="1" hidden="1" outlineLevel="1">
      <c r="A15" s="36" t="s">
        <v>175</v>
      </c>
      <c r="B15" s="37" t="s">
        <v>176</v>
      </c>
      <c r="C15" s="36" t="s">
        <v>80</v>
      </c>
      <c r="D15" s="41"/>
      <c r="E15" s="41"/>
      <c r="F15" s="41"/>
    </row>
    <row r="16" spans="1:6" s="8" customFormat="1" hidden="1" outlineLevel="1">
      <c r="A16" s="36" t="s">
        <v>69</v>
      </c>
      <c r="B16" s="37" t="s">
        <v>177</v>
      </c>
      <c r="C16" s="36"/>
      <c r="D16" s="41"/>
      <c r="E16" s="41"/>
      <c r="F16" s="41"/>
    </row>
    <row r="17" spans="1:6" s="8" customFormat="1" ht="38.25" hidden="1" outlineLevel="1">
      <c r="A17" s="36" t="s">
        <v>178</v>
      </c>
      <c r="B17" s="37" t="s">
        <v>179</v>
      </c>
      <c r="C17" s="36" t="s">
        <v>180</v>
      </c>
      <c r="D17" s="41"/>
      <c r="E17" s="41"/>
      <c r="F17" s="41"/>
    </row>
    <row r="18" spans="1:6" s="8" customFormat="1" hidden="1" outlineLevel="1">
      <c r="A18" s="36" t="s">
        <v>70</v>
      </c>
      <c r="B18" s="37" t="s">
        <v>181</v>
      </c>
      <c r="C18" s="36"/>
      <c r="D18" s="41"/>
      <c r="E18" s="41"/>
      <c r="F18" s="41"/>
    </row>
    <row r="19" spans="1:6" s="8" customFormat="1" ht="25.5" hidden="1" outlineLevel="1">
      <c r="A19" s="36" t="s">
        <v>182</v>
      </c>
      <c r="B19" s="37" t="s">
        <v>183</v>
      </c>
      <c r="C19" s="36" t="s">
        <v>30</v>
      </c>
      <c r="D19" s="41"/>
      <c r="E19" s="41"/>
      <c r="F19" s="41"/>
    </row>
    <row r="20" spans="1:6" s="8" customFormat="1" hidden="1" outlineLevel="1">
      <c r="A20" s="36" t="s">
        <v>184</v>
      </c>
      <c r="B20" s="37" t="s">
        <v>185</v>
      </c>
      <c r="C20" s="36" t="s">
        <v>186</v>
      </c>
      <c r="D20" s="41"/>
      <c r="E20" s="41"/>
      <c r="F20" s="41"/>
    </row>
    <row r="21" spans="1:6" s="8" customFormat="1" hidden="1" outlineLevel="1">
      <c r="A21" s="36" t="s">
        <v>187</v>
      </c>
      <c r="B21" s="37" t="s">
        <v>188</v>
      </c>
      <c r="C21" s="36" t="s">
        <v>30</v>
      </c>
      <c r="D21" s="41"/>
      <c r="E21" s="41"/>
      <c r="F21" s="41"/>
    </row>
    <row r="22" spans="1:6" s="8" customFormat="1" hidden="1" outlineLevel="1">
      <c r="A22" s="36" t="s">
        <v>189</v>
      </c>
      <c r="B22" s="37" t="s">
        <v>190</v>
      </c>
      <c r="C22" s="36" t="s">
        <v>191</v>
      </c>
      <c r="D22" s="41"/>
      <c r="E22" s="41"/>
      <c r="F22" s="41"/>
    </row>
    <row r="23" spans="1:6" s="8" customFormat="1" ht="28.5" hidden="1" outlineLevel="1">
      <c r="A23" s="36" t="s">
        <v>192</v>
      </c>
      <c r="B23" s="37" t="s">
        <v>193</v>
      </c>
      <c r="C23" s="36" t="s">
        <v>191</v>
      </c>
      <c r="D23" s="41"/>
      <c r="E23" s="41"/>
      <c r="F23" s="41"/>
    </row>
    <row r="24" spans="1:6" s="8" customFormat="1" hidden="1" outlineLevel="1">
      <c r="A24" s="36" t="s">
        <v>194</v>
      </c>
      <c r="B24" s="37" t="s">
        <v>195</v>
      </c>
      <c r="C24" s="36" t="s">
        <v>180</v>
      </c>
      <c r="D24" s="41"/>
      <c r="E24" s="41"/>
      <c r="F24" s="41"/>
    </row>
    <row r="25" spans="1:6" s="8" customFormat="1" ht="38.25" hidden="1" outlineLevel="1">
      <c r="A25" s="36" t="s">
        <v>196</v>
      </c>
      <c r="B25" s="37" t="s">
        <v>197</v>
      </c>
      <c r="C25" s="36"/>
      <c r="D25" s="41"/>
      <c r="E25" s="41"/>
      <c r="F25" s="41"/>
    </row>
    <row r="26" spans="1:6" s="8" customFormat="1" ht="38.25" hidden="1" outlineLevel="1">
      <c r="A26" s="36" t="s">
        <v>198</v>
      </c>
      <c r="B26" s="37" t="s">
        <v>199</v>
      </c>
      <c r="C26" s="36" t="s">
        <v>186</v>
      </c>
      <c r="D26" s="41"/>
      <c r="E26" s="41"/>
      <c r="F26" s="41"/>
    </row>
    <row r="27" spans="1:6" s="8" customFormat="1" ht="25.5" hidden="1" outlineLevel="1">
      <c r="A27" s="36" t="s">
        <v>72</v>
      </c>
      <c r="B27" s="37" t="s">
        <v>200</v>
      </c>
      <c r="C27" s="36"/>
      <c r="D27" s="41"/>
      <c r="E27" s="41"/>
      <c r="F27" s="41"/>
    </row>
    <row r="28" spans="1:6" s="8" customFormat="1" ht="66.75" hidden="1" outlineLevel="1">
      <c r="A28" s="36" t="s">
        <v>134</v>
      </c>
      <c r="B28" s="37" t="s">
        <v>201</v>
      </c>
      <c r="C28" s="36" t="s">
        <v>80</v>
      </c>
      <c r="D28" s="41"/>
      <c r="E28" s="41"/>
      <c r="F28" s="41"/>
    </row>
    <row r="29" spans="1:6" s="8" customFormat="1" hidden="1" outlineLevel="1">
      <c r="A29" s="36"/>
      <c r="B29" s="37" t="s">
        <v>202</v>
      </c>
      <c r="C29" s="36"/>
      <c r="D29" s="41"/>
      <c r="E29" s="41"/>
      <c r="F29" s="41"/>
    </row>
    <row r="30" spans="1:6" s="8" customFormat="1" hidden="1" outlineLevel="1">
      <c r="A30" s="36"/>
      <c r="B30" s="37" t="s">
        <v>203</v>
      </c>
      <c r="C30" s="36"/>
      <c r="D30" s="41"/>
      <c r="E30" s="41"/>
      <c r="F30" s="41"/>
    </row>
    <row r="31" spans="1:6" s="8" customFormat="1" hidden="1" outlineLevel="1">
      <c r="A31" s="36"/>
      <c r="B31" s="37" t="s">
        <v>204</v>
      </c>
      <c r="C31" s="36"/>
      <c r="D31" s="41"/>
      <c r="E31" s="41"/>
      <c r="F31" s="41"/>
    </row>
    <row r="32" spans="1:6" s="8" customFormat="1" hidden="1" outlineLevel="1">
      <c r="A32" s="36"/>
      <c r="B32" s="37" t="s">
        <v>205</v>
      </c>
      <c r="C32" s="36"/>
      <c r="D32" s="41"/>
      <c r="E32" s="41"/>
      <c r="F32" s="41"/>
    </row>
    <row r="33" spans="1:6" s="8" customFormat="1" ht="54" hidden="1" outlineLevel="1">
      <c r="A33" s="36" t="s">
        <v>136</v>
      </c>
      <c r="B33" s="37" t="s">
        <v>206</v>
      </c>
      <c r="C33" s="36" t="s">
        <v>80</v>
      </c>
      <c r="D33" s="41"/>
      <c r="E33" s="41"/>
      <c r="F33" s="41"/>
    </row>
    <row r="34" spans="1:6" s="8" customFormat="1" hidden="1" outlineLevel="1">
      <c r="A34" s="36" t="s">
        <v>138</v>
      </c>
      <c r="B34" s="37" t="s">
        <v>207</v>
      </c>
      <c r="C34" s="36" t="s">
        <v>80</v>
      </c>
      <c r="D34" s="41"/>
      <c r="E34" s="41"/>
      <c r="F34" s="41"/>
    </row>
    <row r="35" spans="1:6" s="8" customFormat="1" hidden="1" outlineLevel="1">
      <c r="A35" s="36" t="s">
        <v>142</v>
      </c>
      <c r="B35" s="37" t="s">
        <v>208</v>
      </c>
      <c r="C35" s="36" t="s">
        <v>80</v>
      </c>
      <c r="D35" s="41"/>
      <c r="E35" s="41"/>
      <c r="F35" s="41"/>
    </row>
    <row r="36" spans="1:6" s="8" customFormat="1" ht="25.5" hidden="1" outlineLevel="1">
      <c r="A36" s="36" t="s">
        <v>143</v>
      </c>
      <c r="B36" s="37" t="s">
        <v>209</v>
      </c>
      <c r="C36" s="36"/>
      <c r="D36" s="41"/>
      <c r="E36" s="41"/>
      <c r="F36" s="41"/>
    </row>
    <row r="37" spans="1:6" s="8" customFormat="1" hidden="1" outlineLevel="1">
      <c r="A37" s="36" t="s">
        <v>145</v>
      </c>
      <c r="B37" s="37" t="s">
        <v>210</v>
      </c>
      <c r="C37" s="36" t="s">
        <v>211</v>
      </c>
      <c r="D37" s="41"/>
      <c r="E37" s="41"/>
      <c r="F37" s="41"/>
    </row>
    <row r="38" spans="1:6" s="8" customFormat="1" ht="25.5" hidden="1" outlineLevel="1">
      <c r="A38" s="36" t="s">
        <v>212</v>
      </c>
      <c r="B38" s="37" t="s">
        <v>213</v>
      </c>
      <c r="C38" s="70" t="s">
        <v>214</v>
      </c>
      <c r="D38" s="41"/>
      <c r="E38" s="41"/>
      <c r="F38" s="41"/>
    </row>
    <row r="39" spans="1:6" s="8" customFormat="1" ht="25.5" hidden="1" outlineLevel="1">
      <c r="A39" s="36" t="s">
        <v>74</v>
      </c>
      <c r="B39" s="37" t="s">
        <v>11</v>
      </c>
      <c r="C39" s="36"/>
      <c r="D39" s="41"/>
      <c r="E39" s="41"/>
      <c r="F39" s="41"/>
    </row>
    <row r="40" spans="1:6" s="8" customFormat="1" hidden="1" outlineLevel="1">
      <c r="A40" s="36" t="s">
        <v>215</v>
      </c>
      <c r="B40" s="37" t="s">
        <v>216</v>
      </c>
      <c r="C40" s="36" t="s">
        <v>217</v>
      </c>
      <c r="D40" s="41"/>
      <c r="E40" s="41"/>
      <c r="F40" s="41"/>
    </row>
    <row r="41" spans="1:6" s="8" customFormat="1" ht="25.5" hidden="1" outlineLevel="1">
      <c r="A41" s="36" t="s">
        <v>218</v>
      </c>
      <c r="B41" s="37" t="s">
        <v>219</v>
      </c>
      <c r="C41" s="70" t="s">
        <v>220</v>
      </c>
      <c r="D41" s="41"/>
      <c r="E41" s="41"/>
      <c r="F41" s="41"/>
    </row>
    <row r="42" spans="1:6" s="8" customFormat="1" ht="25.5" hidden="1" outlineLevel="1">
      <c r="A42" s="36" t="s">
        <v>221</v>
      </c>
      <c r="B42" s="37" t="s">
        <v>222</v>
      </c>
      <c r="C42" s="36"/>
      <c r="D42" s="41"/>
      <c r="E42" s="41"/>
      <c r="F42" s="41"/>
    </row>
    <row r="43" spans="1:6" s="8" customFormat="1" ht="25.5" hidden="1" outlineLevel="1">
      <c r="A43" s="36" t="s">
        <v>77</v>
      </c>
      <c r="B43" s="37" t="s">
        <v>223</v>
      </c>
      <c r="C43" s="36" t="s">
        <v>80</v>
      </c>
      <c r="D43" s="41"/>
      <c r="E43" s="41"/>
      <c r="F43" s="41"/>
    </row>
    <row r="44" spans="1:6" s="8" customFormat="1" ht="25.5" hidden="1" outlineLevel="1">
      <c r="A44" s="36" t="s">
        <v>79</v>
      </c>
      <c r="B44" s="37" t="s">
        <v>224</v>
      </c>
      <c r="C44" s="36" t="s">
        <v>80</v>
      </c>
      <c r="D44" s="41"/>
      <c r="E44" s="41"/>
      <c r="F44" s="41"/>
    </row>
    <row r="45" spans="1:6" s="8" customFormat="1" ht="26.25" customHeight="1" collapsed="1">
      <c r="A45" s="112" t="s">
        <v>225</v>
      </c>
      <c r="B45" s="113"/>
      <c r="C45" s="113"/>
      <c r="D45" s="113"/>
      <c r="E45" s="113"/>
      <c r="F45" s="114"/>
    </row>
    <row r="46" spans="1:6" s="8" customFormat="1" hidden="1" outlineLevel="1">
      <c r="A46" s="36" t="s">
        <v>68</v>
      </c>
      <c r="B46" s="37" t="s">
        <v>226</v>
      </c>
      <c r="C46" s="36"/>
      <c r="D46" s="41"/>
      <c r="E46" s="41"/>
      <c r="F46" s="41"/>
    </row>
    <row r="47" spans="1:6" s="8" customFormat="1" hidden="1" outlineLevel="1">
      <c r="A47" s="36"/>
      <c r="B47" s="37" t="s">
        <v>202</v>
      </c>
      <c r="C47" s="36"/>
      <c r="D47" s="41"/>
      <c r="E47" s="41"/>
      <c r="F47" s="41"/>
    </row>
    <row r="48" spans="1:6" s="8" customFormat="1" hidden="1" outlineLevel="1">
      <c r="A48" s="36" t="s">
        <v>169</v>
      </c>
      <c r="B48" s="37" t="s">
        <v>227</v>
      </c>
      <c r="C48" s="36" t="s">
        <v>191</v>
      </c>
      <c r="D48" s="41"/>
      <c r="E48" s="41"/>
      <c r="F48" s="41"/>
    </row>
    <row r="49" spans="1:6" s="8" customFormat="1" hidden="1" outlineLevel="1">
      <c r="A49" s="36" t="s">
        <v>228</v>
      </c>
      <c r="B49" s="37" t="s">
        <v>229</v>
      </c>
      <c r="C49" s="36" t="s">
        <v>191</v>
      </c>
      <c r="D49" s="41"/>
      <c r="E49" s="41"/>
      <c r="F49" s="41"/>
    </row>
    <row r="50" spans="1:6" s="8" customFormat="1" hidden="1" outlineLevel="1">
      <c r="A50" s="36"/>
      <c r="B50" s="37" t="s">
        <v>230</v>
      </c>
      <c r="C50" s="36" t="s">
        <v>191</v>
      </c>
      <c r="D50" s="41"/>
      <c r="E50" s="41"/>
      <c r="F50" s="41"/>
    </row>
    <row r="51" spans="1:6" s="8" customFormat="1" hidden="1" outlineLevel="1">
      <c r="A51" s="36"/>
      <c r="B51" s="37" t="s">
        <v>231</v>
      </c>
      <c r="C51" s="36" t="s">
        <v>191</v>
      </c>
      <c r="D51" s="41"/>
      <c r="E51" s="41"/>
      <c r="F51" s="41"/>
    </row>
    <row r="52" spans="1:6" s="8" customFormat="1" hidden="1" outlineLevel="1">
      <c r="A52" s="36" t="s">
        <v>232</v>
      </c>
      <c r="B52" s="37" t="s">
        <v>233</v>
      </c>
      <c r="C52" s="36" t="s">
        <v>191</v>
      </c>
      <c r="D52" s="41"/>
      <c r="E52" s="41"/>
      <c r="F52" s="41"/>
    </row>
    <row r="53" spans="1:6" s="8" customFormat="1" hidden="1" outlineLevel="1">
      <c r="A53" s="36"/>
      <c r="B53" s="37" t="s">
        <v>230</v>
      </c>
      <c r="C53" s="36" t="s">
        <v>191</v>
      </c>
      <c r="D53" s="41"/>
      <c r="E53" s="41"/>
      <c r="F53" s="41"/>
    </row>
    <row r="54" spans="1:6" s="8" customFormat="1" hidden="1" outlineLevel="1">
      <c r="A54" s="36"/>
      <c r="B54" s="37" t="s">
        <v>231</v>
      </c>
      <c r="C54" s="36" t="s">
        <v>191</v>
      </c>
      <c r="D54" s="41"/>
      <c r="E54" s="41"/>
      <c r="F54" s="41"/>
    </row>
    <row r="55" spans="1:6" s="8" customFormat="1" hidden="1" outlineLevel="1">
      <c r="A55" s="36"/>
      <c r="B55" s="37" t="s">
        <v>202</v>
      </c>
      <c r="C55" s="36" t="s">
        <v>191</v>
      </c>
      <c r="D55" s="41"/>
      <c r="E55" s="41"/>
      <c r="F55" s="41"/>
    </row>
    <row r="56" spans="1:6" s="8" customFormat="1" ht="51" hidden="1" outlineLevel="1">
      <c r="A56" s="36" t="s">
        <v>234</v>
      </c>
      <c r="B56" s="37" t="s">
        <v>235</v>
      </c>
      <c r="C56" s="36" t="s">
        <v>191</v>
      </c>
      <c r="D56" s="41"/>
      <c r="E56" s="41"/>
      <c r="F56" s="41"/>
    </row>
    <row r="57" spans="1:6" s="8" customFormat="1" hidden="1" outlineLevel="1">
      <c r="A57" s="36" t="s">
        <v>236</v>
      </c>
      <c r="B57" s="37" t="s">
        <v>229</v>
      </c>
      <c r="C57" s="36" t="s">
        <v>191</v>
      </c>
      <c r="D57" s="41"/>
      <c r="E57" s="41"/>
      <c r="F57" s="41"/>
    </row>
    <row r="58" spans="1:6" s="8" customFormat="1" hidden="1" outlineLevel="1">
      <c r="A58" s="36"/>
      <c r="B58" s="37" t="s">
        <v>230</v>
      </c>
      <c r="C58" s="36" t="s">
        <v>191</v>
      </c>
      <c r="D58" s="41"/>
      <c r="E58" s="41"/>
      <c r="F58" s="41"/>
    </row>
    <row r="59" spans="1:6" s="8" customFormat="1" hidden="1" outlineLevel="1">
      <c r="A59" s="36"/>
      <c r="B59" s="37" t="s">
        <v>231</v>
      </c>
      <c r="C59" s="36" t="s">
        <v>191</v>
      </c>
      <c r="D59" s="41"/>
      <c r="E59" s="41"/>
      <c r="F59" s="41"/>
    </row>
    <row r="60" spans="1:6" s="8" customFormat="1" hidden="1" outlineLevel="1">
      <c r="A60" s="36" t="s">
        <v>237</v>
      </c>
      <c r="B60" s="37" t="s">
        <v>233</v>
      </c>
      <c r="C60" s="36" t="s">
        <v>191</v>
      </c>
      <c r="D60" s="41"/>
      <c r="E60" s="41"/>
      <c r="F60" s="41"/>
    </row>
    <row r="61" spans="1:6" s="8" customFormat="1" hidden="1" outlineLevel="1">
      <c r="A61" s="36"/>
      <c r="B61" s="37" t="s">
        <v>230</v>
      </c>
      <c r="C61" s="36" t="s">
        <v>191</v>
      </c>
      <c r="D61" s="41"/>
      <c r="E61" s="41"/>
      <c r="F61" s="41"/>
    </row>
    <row r="62" spans="1:6" s="8" customFormat="1" hidden="1" outlineLevel="1">
      <c r="A62" s="36"/>
      <c r="B62" s="37" t="s">
        <v>231</v>
      </c>
      <c r="C62" s="36" t="s">
        <v>191</v>
      </c>
      <c r="D62" s="41"/>
      <c r="E62" s="41"/>
      <c r="F62" s="41"/>
    </row>
    <row r="63" spans="1:6" s="8" customFormat="1" ht="38.25" hidden="1" outlineLevel="1">
      <c r="A63" s="36" t="s">
        <v>238</v>
      </c>
      <c r="B63" s="37" t="s">
        <v>239</v>
      </c>
      <c r="C63" s="36" t="s">
        <v>191</v>
      </c>
      <c r="D63" s="41"/>
      <c r="E63" s="41"/>
      <c r="F63" s="41"/>
    </row>
    <row r="64" spans="1:6" s="8" customFormat="1" hidden="1" outlineLevel="1">
      <c r="A64" s="36" t="s">
        <v>240</v>
      </c>
      <c r="B64" s="37" t="s">
        <v>229</v>
      </c>
      <c r="C64" s="36" t="s">
        <v>191</v>
      </c>
      <c r="D64" s="41"/>
      <c r="E64" s="41"/>
      <c r="F64" s="41"/>
    </row>
    <row r="65" spans="1:6" s="8" customFormat="1" hidden="1" outlineLevel="1">
      <c r="A65" s="36"/>
      <c r="B65" s="37" t="s">
        <v>230</v>
      </c>
      <c r="C65" s="36" t="s">
        <v>191</v>
      </c>
      <c r="D65" s="41"/>
      <c r="E65" s="41"/>
      <c r="F65" s="41"/>
    </row>
    <row r="66" spans="1:6" s="8" customFormat="1" hidden="1" outlineLevel="1">
      <c r="A66" s="36"/>
      <c r="B66" s="37" t="s">
        <v>231</v>
      </c>
      <c r="C66" s="36" t="s">
        <v>191</v>
      </c>
      <c r="D66" s="41"/>
      <c r="E66" s="41"/>
      <c r="F66" s="41"/>
    </row>
    <row r="67" spans="1:6" s="8" customFormat="1" hidden="1" outlineLevel="1">
      <c r="A67" s="36" t="s">
        <v>241</v>
      </c>
      <c r="B67" s="37" t="s">
        <v>233</v>
      </c>
      <c r="C67" s="36" t="s">
        <v>191</v>
      </c>
      <c r="D67" s="41"/>
      <c r="E67" s="41"/>
      <c r="F67" s="41"/>
    </row>
    <row r="68" spans="1:6" s="8" customFormat="1" hidden="1" outlineLevel="1">
      <c r="A68" s="36"/>
      <c r="B68" s="37" t="s">
        <v>230</v>
      </c>
      <c r="C68" s="36" t="s">
        <v>191</v>
      </c>
      <c r="D68" s="41"/>
      <c r="E68" s="41"/>
      <c r="F68" s="41"/>
    </row>
    <row r="69" spans="1:6" s="8" customFormat="1" hidden="1" outlineLevel="1">
      <c r="A69" s="36"/>
      <c r="B69" s="37" t="s">
        <v>231</v>
      </c>
      <c r="C69" s="36" t="s">
        <v>191</v>
      </c>
      <c r="D69" s="41"/>
      <c r="E69" s="41"/>
      <c r="F69" s="41"/>
    </row>
    <row r="70" spans="1:6" s="8" customFormat="1" ht="38.25" hidden="1" outlineLevel="1">
      <c r="A70" s="36" t="s">
        <v>242</v>
      </c>
      <c r="B70" s="37" t="s">
        <v>243</v>
      </c>
      <c r="C70" s="36" t="s">
        <v>191</v>
      </c>
      <c r="D70" s="41"/>
      <c r="E70" s="41"/>
      <c r="F70" s="41"/>
    </row>
    <row r="71" spans="1:6" s="8" customFormat="1" hidden="1" outlineLevel="1">
      <c r="A71" s="36" t="s">
        <v>244</v>
      </c>
      <c r="B71" s="37" t="s">
        <v>229</v>
      </c>
      <c r="C71" s="36" t="s">
        <v>191</v>
      </c>
      <c r="D71" s="41"/>
      <c r="E71" s="41"/>
      <c r="F71" s="41"/>
    </row>
    <row r="72" spans="1:6" s="8" customFormat="1" hidden="1" outlineLevel="1">
      <c r="A72" s="36"/>
      <c r="B72" s="37" t="s">
        <v>230</v>
      </c>
      <c r="C72" s="36" t="s">
        <v>191</v>
      </c>
      <c r="D72" s="41"/>
      <c r="E72" s="41"/>
      <c r="F72" s="41"/>
    </row>
    <row r="73" spans="1:6" s="8" customFormat="1" hidden="1" outlineLevel="1">
      <c r="A73" s="36"/>
      <c r="B73" s="37" t="s">
        <v>231</v>
      </c>
      <c r="C73" s="36" t="s">
        <v>191</v>
      </c>
      <c r="D73" s="41"/>
      <c r="E73" s="41"/>
      <c r="F73" s="41"/>
    </row>
    <row r="74" spans="1:6" s="8" customFormat="1" hidden="1" outlineLevel="1">
      <c r="A74" s="36" t="s">
        <v>245</v>
      </c>
      <c r="B74" s="37" t="s">
        <v>233</v>
      </c>
      <c r="C74" s="36" t="s">
        <v>191</v>
      </c>
      <c r="D74" s="41"/>
      <c r="E74" s="41"/>
      <c r="F74" s="41"/>
    </row>
    <row r="75" spans="1:6" s="8" customFormat="1" hidden="1" outlineLevel="1">
      <c r="A75" s="36"/>
      <c r="B75" s="37" t="s">
        <v>230</v>
      </c>
      <c r="C75" s="36" t="s">
        <v>191</v>
      </c>
      <c r="D75" s="41"/>
      <c r="E75" s="41"/>
      <c r="F75" s="41"/>
    </row>
    <row r="76" spans="1:6" s="8" customFormat="1" hidden="1" outlineLevel="1">
      <c r="A76" s="36"/>
      <c r="B76" s="37" t="s">
        <v>231</v>
      </c>
      <c r="C76" s="36" t="s">
        <v>191</v>
      </c>
      <c r="D76" s="41"/>
      <c r="E76" s="41"/>
      <c r="F76" s="41"/>
    </row>
    <row r="77" spans="1:6" s="8" customFormat="1" ht="51" hidden="1" outlineLevel="1">
      <c r="A77" s="36" t="s">
        <v>246</v>
      </c>
      <c r="B77" s="37" t="s">
        <v>247</v>
      </c>
      <c r="C77" s="36" t="s">
        <v>191</v>
      </c>
      <c r="D77" s="41"/>
      <c r="E77" s="41"/>
      <c r="F77" s="41"/>
    </row>
    <row r="78" spans="1:6" s="8" customFormat="1" hidden="1" outlineLevel="1">
      <c r="A78" s="36" t="s">
        <v>248</v>
      </c>
      <c r="B78" s="37" t="s">
        <v>229</v>
      </c>
      <c r="C78" s="36" t="s">
        <v>191</v>
      </c>
      <c r="D78" s="41"/>
      <c r="E78" s="41"/>
      <c r="F78" s="41"/>
    </row>
    <row r="79" spans="1:6" s="8" customFormat="1" hidden="1" outlineLevel="1">
      <c r="A79" s="36"/>
      <c r="B79" s="37" t="s">
        <v>230</v>
      </c>
      <c r="C79" s="36" t="s">
        <v>191</v>
      </c>
      <c r="D79" s="41"/>
      <c r="E79" s="41"/>
      <c r="F79" s="41"/>
    </row>
    <row r="80" spans="1:6" s="8" customFormat="1" hidden="1" outlineLevel="1">
      <c r="A80" s="36"/>
      <c r="B80" s="37" t="s">
        <v>231</v>
      </c>
      <c r="C80" s="36" t="s">
        <v>191</v>
      </c>
      <c r="D80" s="41"/>
      <c r="E80" s="41"/>
      <c r="F80" s="41"/>
    </row>
    <row r="81" spans="1:6" s="8" customFormat="1" hidden="1" outlineLevel="1">
      <c r="A81" s="36" t="s">
        <v>249</v>
      </c>
      <c r="B81" s="37" t="s">
        <v>233</v>
      </c>
      <c r="C81" s="36" t="s">
        <v>191</v>
      </c>
      <c r="D81" s="41"/>
      <c r="E81" s="41"/>
      <c r="F81" s="41"/>
    </row>
    <row r="82" spans="1:6" s="8" customFormat="1" hidden="1" outlineLevel="1">
      <c r="A82" s="36"/>
      <c r="B82" s="37" t="s">
        <v>230</v>
      </c>
      <c r="C82" s="36" t="s">
        <v>191</v>
      </c>
      <c r="D82" s="41"/>
      <c r="E82" s="41"/>
      <c r="F82" s="41"/>
    </row>
    <row r="83" spans="1:6" s="8" customFormat="1" hidden="1" outlineLevel="1">
      <c r="A83" s="36"/>
      <c r="B83" s="37" t="s">
        <v>231</v>
      </c>
      <c r="C83" s="36" t="s">
        <v>191</v>
      </c>
      <c r="D83" s="41"/>
      <c r="E83" s="41"/>
      <c r="F83" s="41"/>
    </row>
    <row r="84" spans="1:6" s="8" customFormat="1" hidden="1" outlineLevel="1">
      <c r="A84" s="36" t="s">
        <v>250</v>
      </c>
      <c r="B84" s="37" t="s">
        <v>251</v>
      </c>
      <c r="C84" s="36" t="s">
        <v>191</v>
      </c>
      <c r="D84" s="41"/>
      <c r="E84" s="41"/>
      <c r="F84" s="41"/>
    </row>
    <row r="85" spans="1:6" s="8" customFormat="1" hidden="1" outlineLevel="1">
      <c r="A85" s="36" t="s">
        <v>252</v>
      </c>
      <c r="B85" s="37" t="s">
        <v>229</v>
      </c>
      <c r="C85" s="36" t="s">
        <v>191</v>
      </c>
      <c r="D85" s="41"/>
      <c r="E85" s="41"/>
      <c r="F85" s="41"/>
    </row>
    <row r="86" spans="1:6" s="8" customFormat="1" hidden="1" outlineLevel="1">
      <c r="A86" s="36"/>
      <c r="B86" s="37" t="s">
        <v>230</v>
      </c>
      <c r="C86" s="36" t="s">
        <v>191</v>
      </c>
      <c r="D86" s="41"/>
      <c r="E86" s="41"/>
      <c r="F86" s="41"/>
    </row>
    <row r="87" spans="1:6" s="8" customFormat="1" hidden="1" outlineLevel="1">
      <c r="A87" s="36"/>
      <c r="B87" s="37" t="s">
        <v>231</v>
      </c>
      <c r="C87" s="36" t="s">
        <v>191</v>
      </c>
      <c r="D87" s="41"/>
      <c r="E87" s="41"/>
      <c r="F87" s="41"/>
    </row>
    <row r="88" spans="1:6" s="8" customFormat="1" hidden="1" outlineLevel="1">
      <c r="A88" s="36" t="s">
        <v>253</v>
      </c>
      <c r="B88" s="37" t="s">
        <v>233</v>
      </c>
      <c r="C88" s="36" t="s">
        <v>191</v>
      </c>
      <c r="D88" s="41"/>
      <c r="E88" s="41"/>
      <c r="F88" s="41"/>
    </row>
    <row r="89" spans="1:6" s="8" customFormat="1" hidden="1" outlineLevel="1">
      <c r="A89" s="36"/>
      <c r="B89" s="37" t="s">
        <v>230</v>
      </c>
      <c r="C89" s="36" t="s">
        <v>191</v>
      </c>
      <c r="D89" s="41"/>
      <c r="E89" s="41"/>
      <c r="F89" s="41"/>
    </row>
    <row r="90" spans="1:6" s="8" customFormat="1" hidden="1" outlineLevel="1">
      <c r="A90" s="36"/>
      <c r="B90" s="37" t="s">
        <v>231</v>
      </c>
      <c r="C90" s="36" t="s">
        <v>191</v>
      </c>
      <c r="D90" s="41"/>
      <c r="E90" s="41"/>
      <c r="F90" s="41"/>
    </row>
    <row r="91" spans="1:6" s="8" customFormat="1" hidden="1" outlineLevel="1">
      <c r="A91" s="36" t="s">
        <v>254</v>
      </c>
      <c r="B91" s="37" t="s">
        <v>255</v>
      </c>
      <c r="C91" s="36" t="s">
        <v>191</v>
      </c>
      <c r="D91" s="41"/>
      <c r="E91" s="41"/>
      <c r="F91" s="41"/>
    </row>
    <row r="92" spans="1:6" s="8" customFormat="1" hidden="1" outlineLevel="1">
      <c r="A92" s="36" t="s">
        <v>256</v>
      </c>
      <c r="B92" s="37" t="s">
        <v>229</v>
      </c>
      <c r="C92" s="36" t="s">
        <v>191</v>
      </c>
      <c r="D92" s="41"/>
      <c r="E92" s="41"/>
      <c r="F92" s="41"/>
    </row>
    <row r="93" spans="1:6" s="8" customFormat="1" hidden="1" outlineLevel="1">
      <c r="A93" s="36"/>
      <c r="B93" s="37" t="s">
        <v>230</v>
      </c>
      <c r="C93" s="36" t="s">
        <v>191</v>
      </c>
      <c r="D93" s="41"/>
      <c r="E93" s="41"/>
      <c r="F93" s="41"/>
    </row>
    <row r="94" spans="1:6" s="8" customFormat="1" hidden="1" outlineLevel="1">
      <c r="A94" s="36"/>
      <c r="B94" s="37" t="s">
        <v>231</v>
      </c>
      <c r="C94" s="36" t="s">
        <v>191</v>
      </c>
      <c r="D94" s="41"/>
      <c r="E94" s="41"/>
      <c r="F94" s="41"/>
    </row>
    <row r="95" spans="1:6" s="8" customFormat="1" hidden="1" outlineLevel="1">
      <c r="A95" s="36" t="s">
        <v>257</v>
      </c>
      <c r="B95" s="37" t="s">
        <v>233</v>
      </c>
      <c r="C95" s="36" t="s">
        <v>191</v>
      </c>
      <c r="D95" s="41"/>
      <c r="E95" s="41"/>
      <c r="F95" s="41"/>
    </row>
    <row r="96" spans="1:6" s="8" customFormat="1" hidden="1" outlineLevel="1">
      <c r="A96" s="36"/>
      <c r="B96" s="37" t="s">
        <v>230</v>
      </c>
      <c r="C96" s="36" t="s">
        <v>191</v>
      </c>
      <c r="D96" s="41"/>
      <c r="E96" s="41"/>
      <c r="F96" s="41"/>
    </row>
    <row r="97" spans="1:6" s="8" customFormat="1" hidden="1" outlineLevel="1">
      <c r="A97" s="36"/>
      <c r="B97" s="37" t="s">
        <v>231</v>
      </c>
      <c r="C97" s="36" t="s">
        <v>191</v>
      </c>
      <c r="D97" s="41"/>
      <c r="E97" s="41"/>
      <c r="F97" s="41"/>
    </row>
    <row r="98" spans="1:6" s="8" customFormat="1" ht="38.25" hidden="1" outlineLevel="1">
      <c r="A98" s="36" t="s">
        <v>171</v>
      </c>
      <c r="B98" s="37" t="s">
        <v>258</v>
      </c>
      <c r="C98" s="36" t="s">
        <v>191</v>
      </c>
      <c r="D98" s="41"/>
      <c r="E98" s="41"/>
      <c r="F98" s="41"/>
    </row>
    <row r="99" spans="1:6" s="8" customFormat="1" hidden="1" outlineLevel="1">
      <c r="A99" s="36"/>
      <c r="B99" s="37" t="s">
        <v>259</v>
      </c>
      <c r="C99" s="36" t="s">
        <v>191</v>
      </c>
      <c r="D99" s="41"/>
      <c r="E99" s="41"/>
      <c r="F99" s="41"/>
    </row>
    <row r="100" spans="1:6" s="8" customFormat="1" hidden="1" outlineLevel="1">
      <c r="A100" s="36"/>
      <c r="B100" s="37" t="s">
        <v>230</v>
      </c>
      <c r="C100" s="36" t="s">
        <v>191</v>
      </c>
      <c r="D100" s="41"/>
      <c r="E100" s="41"/>
      <c r="F100" s="41"/>
    </row>
    <row r="101" spans="1:6" s="8" customFormat="1" hidden="1" outlineLevel="1">
      <c r="A101" s="36"/>
      <c r="B101" s="37" t="s">
        <v>231</v>
      </c>
      <c r="C101" s="36" t="s">
        <v>191</v>
      </c>
      <c r="D101" s="41"/>
      <c r="E101" s="41"/>
      <c r="F101" s="41"/>
    </row>
    <row r="102" spans="1:6" s="8" customFormat="1" hidden="1" outlineLevel="1">
      <c r="A102" s="36"/>
      <c r="B102" s="37" t="s">
        <v>260</v>
      </c>
      <c r="C102" s="36" t="s">
        <v>191</v>
      </c>
      <c r="D102" s="41"/>
      <c r="E102" s="41"/>
      <c r="F102" s="41"/>
    </row>
    <row r="103" spans="1:6" s="8" customFormat="1" hidden="1" outlineLevel="1">
      <c r="A103" s="36"/>
      <c r="B103" s="37" t="s">
        <v>230</v>
      </c>
      <c r="C103" s="36" t="s">
        <v>191</v>
      </c>
      <c r="D103" s="41"/>
      <c r="E103" s="41"/>
      <c r="F103" s="41"/>
    </row>
    <row r="104" spans="1:6" s="8" customFormat="1" hidden="1" outlineLevel="1">
      <c r="A104" s="36"/>
      <c r="B104" s="37" t="s">
        <v>231</v>
      </c>
      <c r="C104" s="36" t="s">
        <v>191</v>
      </c>
      <c r="D104" s="41"/>
      <c r="E104" s="41"/>
      <c r="F104" s="41"/>
    </row>
    <row r="105" spans="1:6" s="8" customFormat="1" hidden="1" outlineLevel="1">
      <c r="A105" s="36"/>
      <c r="B105" s="37" t="s">
        <v>261</v>
      </c>
      <c r="C105" s="36" t="s">
        <v>191</v>
      </c>
      <c r="D105" s="41"/>
      <c r="E105" s="41"/>
      <c r="F105" s="41"/>
    </row>
    <row r="106" spans="1:6" s="8" customFormat="1" hidden="1" outlineLevel="1">
      <c r="A106" s="36"/>
      <c r="B106" s="37" t="s">
        <v>230</v>
      </c>
      <c r="C106" s="36" t="s">
        <v>191</v>
      </c>
      <c r="D106" s="41"/>
      <c r="E106" s="41"/>
      <c r="F106" s="41"/>
    </row>
    <row r="107" spans="1:6" s="8" customFormat="1" hidden="1" outlineLevel="1">
      <c r="A107" s="36"/>
      <c r="B107" s="37" t="s">
        <v>231</v>
      </c>
      <c r="C107" s="36" t="s">
        <v>191</v>
      </c>
      <c r="D107" s="41"/>
      <c r="E107" s="41"/>
      <c r="F107" s="41"/>
    </row>
    <row r="108" spans="1:6" s="8" customFormat="1" ht="38.25" hidden="1" outlineLevel="1">
      <c r="A108" s="36" t="s">
        <v>173</v>
      </c>
      <c r="B108" s="37" t="s">
        <v>262</v>
      </c>
      <c r="C108" s="36" t="s">
        <v>191</v>
      </c>
      <c r="D108" s="41"/>
      <c r="E108" s="41"/>
      <c r="F108" s="41"/>
    </row>
    <row r="109" spans="1:6" s="8" customFormat="1" hidden="1" outlineLevel="1">
      <c r="A109" s="36"/>
      <c r="B109" s="37" t="s">
        <v>263</v>
      </c>
      <c r="C109" s="36" t="s">
        <v>191</v>
      </c>
      <c r="D109" s="41"/>
      <c r="E109" s="41"/>
      <c r="F109" s="41"/>
    </row>
    <row r="110" spans="1:6" s="8" customFormat="1" hidden="1" outlineLevel="1">
      <c r="A110" s="36"/>
      <c r="B110" s="37" t="s">
        <v>264</v>
      </c>
      <c r="C110" s="36" t="s">
        <v>191</v>
      </c>
      <c r="D110" s="41"/>
      <c r="E110" s="41"/>
      <c r="F110" s="41"/>
    </row>
    <row r="111" spans="1:6" s="8" customFormat="1" hidden="1" outlineLevel="1">
      <c r="A111" s="36" t="s">
        <v>69</v>
      </c>
      <c r="B111" s="37" t="s">
        <v>265</v>
      </c>
      <c r="C111" s="36"/>
      <c r="D111" s="41"/>
      <c r="E111" s="41"/>
      <c r="F111" s="41"/>
    </row>
    <row r="112" spans="1:6" s="8" customFormat="1" hidden="1" outlineLevel="1">
      <c r="A112" s="36"/>
      <c r="B112" s="37" t="s">
        <v>202</v>
      </c>
      <c r="C112" s="36"/>
      <c r="D112" s="41"/>
      <c r="E112" s="41"/>
      <c r="F112" s="41"/>
    </row>
    <row r="113" spans="1:6" s="8" customFormat="1" ht="25.5" hidden="1" outlineLevel="1">
      <c r="A113" s="36" t="s">
        <v>178</v>
      </c>
      <c r="B113" s="37" t="s">
        <v>266</v>
      </c>
      <c r="C113" s="36" t="s">
        <v>267</v>
      </c>
      <c r="D113" s="41"/>
      <c r="E113" s="41"/>
      <c r="F113" s="41"/>
    </row>
    <row r="114" spans="1:6" s="8" customFormat="1" ht="38.25" hidden="1" outlineLevel="1">
      <c r="A114" s="36" t="s">
        <v>268</v>
      </c>
      <c r="B114" s="37" t="s">
        <v>269</v>
      </c>
      <c r="C114" s="36" t="s">
        <v>267</v>
      </c>
      <c r="D114" s="41"/>
      <c r="E114" s="41"/>
      <c r="F114" s="41"/>
    </row>
    <row r="115" spans="1:6" s="8" customFormat="1" hidden="1" outlineLevel="1">
      <c r="A115" s="36"/>
      <c r="B115" s="37" t="s">
        <v>259</v>
      </c>
      <c r="C115" s="36" t="s">
        <v>267</v>
      </c>
      <c r="D115" s="41"/>
      <c r="E115" s="41"/>
      <c r="F115" s="41"/>
    </row>
    <row r="116" spans="1:6" s="8" customFormat="1" hidden="1" outlineLevel="1">
      <c r="A116" s="36"/>
      <c r="B116" s="37" t="s">
        <v>260</v>
      </c>
      <c r="C116" s="36" t="s">
        <v>267</v>
      </c>
      <c r="D116" s="41"/>
      <c r="E116" s="41"/>
      <c r="F116" s="41"/>
    </row>
    <row r="117" spans="1:6" s="8" customFormat="1" hidden="1" outlineLevel="1">
      <c r="A117" s="36"/>
      <c r="B117" s="37" t="s">
        <v>261</v>
      </c>
      <c r="C117" s="36" t="s">
        <v>267</v>
      </c>
      <c r="D117" s="41"/>
      <c r="E117" s="41"/>
      <c r="F117" s="41"/>
    </row>
    <row r="118" spans="1:6" s="8" customFormat="1" ht="38.25" hidden="1" outlineLevel="1">
      <c r="A118" s="36" t="s">
        <v>270</v>
      </c>
      <c r="B118" s="37" t="s">
        <v>271</v>
      </c>
      <c r="C118" s="36" t="s">
        <v>267</v>
      </c>
      <c r="D118" s="41"/>
      <c r="E118" s="41"/>
      <c r="F118" s="41"/>
    </row>
    <row r="119" spans="1:6" s="8" customFormat="1" hidden="1" outlineLevel="1">
      <c r="A119" s="36" t="s">
        <v>70</v>
      </c>
      <c r="B119" s="37" t="s">
        <v>272</v>
      </c>
      <c r="C119" s="36"/>
      <c r="D119" s="41"/>
      <c r="E119" s="41"/>
      <c r="F119" s="41"/>
    </row>
    <row r="120" spans="1:6" s="8" customFormat="1" hidden="1" outlineLevel="1">
      <c r="A120" s="36"/>
      <c r="B120" s="37" t="s">
        <v>202</v>
      </c>
      <c r="C120" s="36"/>
      <c r="D120" s="41"/>
      <c r="E120" s="41"/>
      <c r="F120" s="41"/>
    </row>
    <row r="121" spans="1:6" s="8" customFormat="1" ht="25.5" hidden="1" outlineLevel="1">
      <c r="A121" s="36" t="s">
        <v>182</v>
      </c>
      <c r="B121" s="37" t="s">
        <v>273</v>
      </c>
      <c r="C121" s="36" t="s">
        <v>274</v>
      </c>
      <c r="D121" s="41"/>
      <c r="E121" s="41"/>
      <c r="F121" s="41"/>
    </row>
    <row r="122" spans="1:6" s="8" customFormat="1" ht="38.25" hidden="1" outlineLevel="1">
      <c r="A122" s="36" t="s">
        <v>184</v>
      </c>
      <c r="B122" s="37" t="s">
        <v>275</v>
      </c>
      <c r="C122" s="36" t="s">
        <v>274</v>
      </c>
      <c r="D122" s="41"/>
      <c r="E122" s="41"/>
      <c r="F122" s="41"/>
    </row>
    <row r="123" spans="1:6" s="8" customFormat="1" hidden="1" outlineLevel="1">
      <c r="A123" s="36"/>
      <c r="B123" s="37" t="s">
        <v>259</v>
      </c>
      <c r="C123" s="36" t="s">
        <v>274</v>
      </c>
      <c r="D123" s="41"/>
      <c r="E123" s="41"/>
      <c r="F123" s="41"/>
    </row>
    <row r="124" spans="1:6" s="8" customFormat="1" hidden="1" outlineLevel="1">
      <c r="A124" s="36"/>
      <c r="B124" s="37" t="s">
        <v>260</v>
      </c>
      <c r="C124" s="36" t="s">
        <v>274</v>
      </c>
      <c r="D124" s="41"/>
      <c r="E124" s="41"/>
      <c r="F124" s="41"/>
    </row>
    <row r="125" spans="1:6" s="8" customFormat="1" hidden="1" outlineLevel="1">
      <c r="A125" s="36"/>
      <c r="B125" s="37" t="s">
        <v>261</v>
      </c>
      <c r="C125" s="36" t="s">
        <v>274</v>
      </c>
      <c r="D125" s="41"/>
      <c r="E125" s="41"/>
      <c r="F125" s="41"/>
    </row>
    <row r="126" spans="1:6" s="8" customFormat="1" hidden="1" outlineLevel="1">
      <c r="A126" s="36" t="s">
        <v>72</v>
      </c>
      <c r="B126" s="37" t="s">
        <v>276</v>
      </c>
      <c r="C126" s="36" t="s">
        <v>274</v>
      </c>
      <c r="D126" s="41"/>
      <c r="E126" s="41"/>
      <c r="F126" s="41"/>
    </row>
    <row r="127" spans="1:6" s="8" customFormat="1" hidden="1" outlineLevel="1">
      <c r="A127" s="36" t="s">
        <v>74</v>
      </c>
      <c r="B127" s="37" t="s">
        <v>277</v>
      </c>
      <c r="C127" s="36" t="s">
        <v>80</v>
      </c>
      <c r="D127" s="41"/>
      <c r="E127" s="41"/>
      <c r="F127" s="41"/>
    </row>
    <row r="128" spans="1:6" s="8" customFormat="1" ht="25.5" hidden="1" outlineLevel="1">
      <c r="A128" s="36" t="s">
        <v>77</v>
      </c>
      <c r="B128" s="37" t="s">
        <v>11</v>
      </c>
      <c r="C128" s="36"/>
      <c r="D128" s="41"/>
      <c r="E128" s="41"/>
      <c r="F128" s="41"/>
    </row>
    <row r="129" spans="1:6" s="8" customFormat="1" hidden="1" outlineLevel="1">
      <c r="A129" s="36" t="s">
        <v>278</v>
      </c>
      <c r="B129" s="37" t="s">
        <v>216</v>
      </c>
      <c r="C129" s="36" t="s">
        <v>217</v>
      </c>
      <c r="D129" s="41"/>
      <c r="E129" s="41"/>
      <c r="F129" s="41"/>
    </row>
    <row r="130" spans="1:6" s="8" customFormat="1" ht="25.5" hidden="1" outlineLevel="1">
      <c r="A130" s="36" t="s">
        <v>279</v>
      </c>
      <c r="B130" s="37" t="s">
        <v>219</v>
      </c>
      <c r="C130" s="70" t="s">
        <v>220</v>
      </c>
      <c r="D130" s="41"/>
      <c r="E130" s="41"/>
      <c r="F130" s="41"/>
    </row>
    <row r="131" spans="1:6" s="8" customFormat="1" ht="25.5" hidden="1" outlineLevel="1">
      <c r="A131" s="36" t="s">
        <v>280</v>
      </c>
      <c r="B131" s="37" t="s">
        <v>222</v>
      </c>
      <c r="C131" s="36"/>
      <c r="D131" s="41"/>
      <c r="E131" s="41"/>
      <c r="F131" s="41"/>
    </row>
    <row r="132" spans="1:6" s="8" customFormat="1" hidden="1" outlineLevel="1">
      <c r="A132" s="36" t="s">
        <v>79</v>
      </c>
      <c r="B132" s="37" t="s">
        <v>281</v>
      </c>
      <c r="C132" s="36" t="s">
        <v>80</v>
      </c>
      <c r="D132" s="41"/>
      <c r="E132" s="41"/>
      <c r="F132" s="41"/>
    </row>
    <row r="133" spans="1:6" s="8" customFormat="1" hidden="1" outlineLevel="1">
      <c r="A133" s="36" t="s">
        <v>84</v>
      </c>
      <c r="B133" s="37" t="s">
        <v>282</v>
      </c>
      <c r="C133" s="36" t="s">
        <v>80</v>
      </c>
      <c r="D133" s="41"/>
      <c r="E133" s="41"/>
      <c r="F133" s="41"/>
    </row>
    <row r="134" spans="1:6" s="8" customFormat="1" hidden="1" outlineLevel="1">
      <c r="A134" s="36" t="s">
        <v>94</v>
      </c>
      <c r="B134" s="37" t="s">
        <v>283</v>
      </c>
      <c r="C134" s="36" t="s">
        <v>80</v>
      </c>
      <c r="D134" s="41"/>
      <c r="E134" s="41"/>
      <c r="F134" s="41"/>
    </row>
    <row r="135" spans="1:6" s="8" customFormat="1" hidden="1" outlineLevel="1">
      <c r="A135" s="36" t="s">
        <v>95</v>
      </c>
      <c r="B135" s="37" t="s">
        <v>176</v>
      </c>
      <c r="C135" s="36" t="s">
        <v>80</v>
      </c>
      <c r="D135" s="41"/>
      <c r="E135" s="41"/>
      <c r="F135" s="41"/>
    </row>
    <row r="136" spans="1:6" s="8" customFormat="1" ht="25.5" hidden="1" outlineLevel="1">
      <c r="A136" s="36" t="s">
        <v>104</v>
      </c>
      <c r="B136" s="37" t="s">
        <v>284</v>
      </c>
      <c r="C136" s="36" t="s">
        <v>285</v>
      </c>
      <c r="D136" s="41"/>
      <c r="E136" s="41"/>
      <c r="F136" s="41"/>
    </row>
    <row r="137" spans="1:6" s="8" customFormat="1" ht="38.25" hidden="1" outlineLevel="1">
      <c r="A137" s="36" t="s">
        <v>109</v>
      </c>
      <c r="B137" s="37" t="s">
        <v>12</v>
      </c>
      <c r="C137" s="36"/>
      <c r="D137" s="41"/>
      <c r="E137" s="41"/>
      <c r="F137" s="41"/>
    </row>
    <row r="138" spans="1:6" s="8" customFormat="1" ht="26.25" customHeight="1" collapsed="1">
      <c r="A138" s="112" t="s">
        <v>286</v>
      </c>
      <c r="B138" s="113"/>
      <c r="C138" s="113"/>
      <c r="D138" s="113"/>
      <c r="E138" s="113"/>
      <c r="F138" s="114"/>
    </row>
    <row r="139" spans="1:6">
      <c r="A139" s="36" t="s">
        <v>68</v>
      </c>
      <c r="B139" s="37" t="s">
        <v>28</v>
      </c>
      <c r="C139" s="36" t="s">
        <v>30</v>
      </c>
      <c r="D139" s="29">
        <f>[13]Год!$H$11</f>
        <v>320</v>
      </c>
      <c r="E139" s="29">
        <f>'[14]0.1'!$I$11</f>
        <v>320</v>
      </c>
      <c r="F139" s="29">
        <f>'[14]0.1'!$L$11</f>
        <v>320</v>
      </c>
    </row>
    <row r="140" spans="1:6" ht="38.25">
      <c r="A140" s="36" t="s">
        <v>69</v>
      </c>
      <c r="B140" s="37" t="s">
        <v>29</v>
      </c>
      <c r="C140" s="36" t="s">
        <v>30</v>
      </c>
      <c r="D140" s="29">
        <f>[13]Год!$H$12-[13]Год!$H$14</f>
        <v>296.76346109084318</v>
      </c>
      <c r="E140" s="29">
        <f>'[14]0.1'!$I$12</f>
        <v>297.12352499999997</v>
      </c>
      <c r="F140" s="29">
        <f>'[14]0.1'!$L$12</f>
        <v>296.57180752901519</v>
      </c>
    </row>
    <row r="141" spans="1:6">
      <c r="A141" s="36" t="s">
        <v>70</v>
      </c>
      <c r="B141" s="37" t="s">
        <v>71</v>
      </c>
      <c r="C141" s="36" t="s">
        <v>132</v>
      </c>
      <c r="D141" s="29">
        <f>'[4]ЧТЭЦ-2'!$E$7</f>
        <v>1286.7190000000001</v>
      </c>
      <c r="E141" s="29">
        <f>'[14]0.1'!$I$13</f>
        <v>1365.153</v>
      </c>
      <c r="F141" s="29">
        <f>'[14]0.1'!$L$13</f>
        <v>1252.4969999999998</v>
      </c>
    </row>
    <row r="142" spans="1:6">
      <c r="A142" s="36" t="s">
        <v>72</v>
      </c>
      <c r="B142" s="37" t="s">
        <v>73</v>
      </c>
      <c r="C142" s="36" t="s">
        <v>132</v>
      </c>
      <c r="D142" s="29">
        <f>'[4]ЧТЭЦ-2'!$E$22</f>
        <v>1083.703</v>
      </c>
      <c r="E142" s="29">
        <f>'[14]0.1'!$I$15</f>
        <v>1165.1180999999999</v>
      </c>
      <c r="F142" s="29">
        <f>'[14]0.1'!$L$15</f>
        <v>1047.4219999999998</v>
      </c>
    </row>
    <row r="143" spans="1:6">
      <c r="A143" s="36" t="s">
        <v>74</v>
      </c>
      <c r="B143" s="37" t="s">
        <v>75</v>
      </c>
      <c r="C143" s="36" t="s">
        <v>76</v>
      </c>
      <c r="D143" s="29">
        <f>'[4]ЧТЭЦ-2'!$E$23</f>
        <v>2275.931</v>
      </c>
      <c r="E143" s="29">
        <f>'[14]0.1'!$I$16</f>
        <v>2246.1129999999998</v>
      </c>
      <c r="F143" s="29">
        <f>'[14]0.1'!$L$16</f>
        <v>2216.3229999999999</v>
      </c>
    </row>
    <row r="144" spans="1:6">
      <c r="A144" s="36" t="s">
        <v>77</v>
      </c>
      <c r="B144" s="37" t="s">
        <v>78</v>
      </c>
      <c r="C144" s="36" t="s">
        <v>76</v>
      </c>
      <c r="D144" s="29">
        <f>'[4]ЧТЭЦ-2'!$E$29</f>
        <v>2266.9111089999997</v>
      </c>
      <c r="E144" s="29">
        <f>'[14]0.1'!$I$17</f>
        <v>2234.761</v>
      </c>
      <c r="F144" s="29">
        <f>'[14]0.1'!$L$17</f>
        <v>2206.1099999999997</v>
      </c>
    </row>
    <row r="145" spans="1:8">
      <c r="A145" s="36" t="s">
        <v>79</v>
      </c>
      <c r="B145" s="37" t="s">
        <v>10</v>
      </c>
      <c r="C145" s="36" t="s">
        <v>80</v>
      </c>
      <c r="D145" s="40"/>
      <c r="E145" s="29">
        <f>'[14]0.1'!$I$43</f>
        <v>2270589.4601666369</v>
      </c>
      <c r="F145" s="29">
        <f>'[14]0.1'!$L$43</f>
        <v>2260445.3011586312</v>
      </c>
    </row>
    <row r="146" spans="1:8">
      <c r="A146" s="36"/>
      <c r="B146" s="37" t="s">
        <v>202</v>
      </c>
      <c r="C146" s="36"/>
      <c r="D146" s="40"/>
      <c r="E146" s="40"/>
      <c r="F146" s="40"/>
    </row>
    <row r="147" spans="1:8">
      <c r="A147" s="36" t="s">
        <v>81</v>
      </c>
      <c r="B147" s="38" t="s">
        <v>13</v>
      </c>
      <c r="C147" s="36" t="s">
        <v>80</v>
      </c>
      <c r="D147" s="40"/>
      <c r="E147" s="29">
        <f>'[14]0.1'!$G$43</f>
        <v>1010527.7698959305</v>
      </c>
      <c r="F147" s="29">
        <f>'[14]0.1'!$J$43</f>
        <v>945668.1612241132</v>
      </c>
    </row>
    <row r="148" spans="1:8">
      <c r="A148" s="36" t="s">
        <v>82</v>
      </c>
      <c r="B148" s="38" t="s">
        <v>14</v>
      </c>
      <c r="C148" s="36" t="s">
        <v>80</v>
      </c>
      <c r="D148" s="40"/>
      <c r="E148" s="29">
        <f>'[14]0.1'!$H$43</f>
        <v>1260061.6902707063</v>
      </c>
      <c r="F148" s="29">
        <f>'[14]0.1'!$K$43</f>
        <v>1314777.1399345179</v>
      </c>
    </row>
    <row r="149" spans="1:8" ht="25.5">
      <c r="A149" s="36" t="s">
        <v>83</v>
      </c>
      <c r="B149" s="38" t="s">
        <v>15</v>
      </c>
      <c r="C149" s="36" t="s">
        <v>80</v>
      </c>
      <c r="D149" s="41"/>
      <c r="E149" s="41"/>
      <c r="F149" s="41"/>
    </row>
    <row r="150" spans="1:8">
      <c r="A150" s="36" t="s">
        <v>84</v>
      </c>
      <c r="B150" s="37" t="s">
        <v>85</v>
      </c>
      <c r="C150" s="36" t="s">
        <v>80</v>
      </c>
      <c r="D150" s="29">
        <f>'[4]ЧТЭЦ-2'!$E$620</f>
        <v>2122274.3438399998</v>
      </c>
      <c r="E150" s="29">
        <f>'[14]0.1'!$I$31</f>
        <v>2281416.5943559972</v>
      </c>
      <c r="F150" s="29">
        <f>'[14]0.1'!$L$31</f>
        <v>2250672.3315541833</v>
      </c>
      <c r="G150" s="47"/>
      <c r="H150" s="47"/>
    </row>
    <row r="151" spans="1:8">
      <c r="A151" s="36"/>
      <c r="B151" s="37" t="s">
        <v>202</v>
      </c>
      <c r="C151" s="36"/>
      <c r="D151" s="40"/>
      <c r="E151" s="40"/>
      <c r="F151" s="40"/>
    </row>
    <row r="152" spans="1:8">
      <c r="A152" s="36" t="s">
        <v>86</v>
      </c>
      <c r="B152" s="38" t="s">
        <v>87</v>
      </c>
      <c r="C152" s="36" t="s">
        <v>80</v>
      </c>
      <c r="D152" s="29">
        <f>'[4]ЧТЭЦ-2'!$E$636</f>
        <v>868494.35595</v>
      </c>
      <c r="E152" s="29">
        <f>'[14]0.1'!$I$32</f>
        <v>1000506.1675116576</v>
      </c>
      <c r="F152" s="29">
        <f>'[14]0.1'!$L$32</f>
        <v>936126.29291885963</v>
      </c>
      <c r="G152" s="47"/>
      <c r="H152" s="47"/>
    </row>
    <row r="153" spans="1:8" ht="25.5">
      <c r="A153" s="36"/>
      <c r="B153" s="38" t="s">
        <v>88</v>
      </c>
      <c r="C153" s="36" t="s">
        <v>31</v>
      </c>
      <c r="D153" s="29">
        <f>'[4]ЧТЭЦ-2'!$E$32</f>
        <v>253.75198413425764</v>
      </c>
      <c r="E153" s="29">
        <f>'[14]4'!$L$24</f>
        <v>252.09999999999997</v>
      </c>
      <c r="F153" s="29">
        <f>'[14]4'!$M$24</f>
        <v>252.10000000000008</v>
      </c>
      <c r="G153" s="47"/>
      <c r="H153" s="47"/>
    </row>
    <row r="154" spans="1:8">
      <c r="A154" s="36" t="s">
        <v>89</v>
      </c>
      <c r="B154" s="38" t="s">
        <v>90</v>
      </c>
      <c r="C154" s="36" t="s">
        <v>80</v>
      </c>
      <c r="D154" s="29">
        <f>'[4]ЧТЭЦ-2'!$E$652</f>
        <v>1253779.98789</v>
      </c>
      <c r="E154" s="29">
        <f>'[14]0.1'!$I$33</f>
        <v>1280910.4268443396</v>
      </c>
      <c r="F154" s="29">
        <f>'[14]0.1'!$L$33</f>
        <v>1314546.0386353238</v>
      </c>
    </row>
    <row r="155" spans="1:8">
      <c r="A155" s="36"/>
      <c r="B155" s="38" t="s">
        <v>91</v>
      </c>
      <c r="C155" s="36" t="s">
        <v>92</v>
      </c>
      <c r="D155" s="29">
        <f>'[4]ЧТЭЦ-2'!$E$36</f>
        <v>170.88611210093802</v>
      </c>
      <c r="E155" s="29">
        <f>'[14]4'!$L$28</f>
        <v>168.3</v>
      </c>
      <c r="F155" s="29">
        <f>'[14]4'!$M$28</f>
        <v>168.30000000000004</v>
      </c>
    </row>
    <row r="156" spans="1:8" ht="25.5">
      <c r="A156" s="36"/>
      <c r="B156" s="9" t="s">
        <v>93</v>
      </c>
      <c r="C156" s="36" t="s">
        <v>27</v>
      </c>
      <c r="D156" s="86" t="s">
        <v>165</v>
      </c>
      <c r="E156" s="86" t="s">
        <v>327</v>
      </c>
      <c r="F156" s="86" t="s">
        <v>327</v>
      </c>
    </row>
    <row r="157" spans="1:8">
      <c r="A157" s="36" t="s">
        <v>94</v>
      </c>
      <c r="B157" s="9" t="s">
        <v>16</v>
      </c>
      <c r="C157" s="36" t="s">
        <v>80</v>
      </c>
      <c r="D157" s="41"/>
      <c r="E157" s="41"/>
      <c r="F157" s="41"/>
    </row>
    <row r="158" spans="1:8" ht="25.5">
      <c r="A158" s="36" t="s">
        <v>95</v>
      </c>
      <c r="B158" s="9" t="s">
        <v>11</v>
      </c>
      <c r="C158" s="36" t="s">
        <v>27</v>
      </c>
      <c r="D158" s="41"/>
      <c r="E158" s="41"/>
      <c r="F158" s="41"/>
    </row>
    <row r="159" spans="1:8">
      <c r="A159" s="36" t="s">
        <v>96</v>
      </c>
      <c r="B159" s="38" t="s">
        <v>97</v>
      </c>
      <c r="C159" s="36" t="s">
        <v>98</v>
      </c>
      <c r="D159" s="41"/>
      <c r="E159" s="41"/>
      <c r="F159" s="41"/>
    </row>
    <row r="160" spans="1:8" ht="25.5">
      <c r="A160" s="39" t="s">
        <v>99</v>
      </c>
      <c r="B160" s="38" t="s">
        <v>100</v>
      </c>
      <c r="C160" s="50" t="s">
        <v>101</v>
      </c>
      <c r="D160" s="41"/>
      <c r="E160" s="41"/>
      <c r="F160" s="41"/>
    </row>
    <row r="161" spans="1:6" ht="25.5">
      <c r="A161" s="36" t="s">
        <v>102</v>
      </c>
      <c r="B161" s="38" t="s">
        <v>103</v>
      </c>
      <c r="C161" s="36" t="s">
        <v>27</v>
      </c>
      <c r="D161" s="41"/>
      <c r="E161" s="41"/>
      <c r="F161" s="41"/>
    </row>
    <row r="162" spans="1:6">
      <c r="A162" s="36" t="s">
        <v>104</v>
      </c>
      <c r="B162" s="9" t="s">
        <v>105</v>
      </c>
      <c r="C162" s="36" t="s">
        <v>80</v>
      </c>
      <c r="D162" s="29">
        <f>('[5]1200'!$D$12-'[5]1200'!$S$12-'[5]1200'!$AG$12-'[5]1200'!$BH$12)/1000</f>
        <v>4034989.6438099989</v>
      </c>
      <c r="E162" s="41"/>
      <c r="F162" s="41"/>
    </row>
    <row r="163" spans="1:6">
      <c r="A163" s="36"/>
      <c r="B163" s="37" t="s">
        <v>202</v>
      </c>
      <c r="C163" s="36"/>
      <c r="D163" s="40"/>
      <c r="E163" s="41"/>
      <c r="F163" s="41"/>
    </row>
    <row r="164" spans="1:6">
      <c r="A164" s="36" t="s">
        <v>106</v>
      </c>
      <c r="B164" s="38" t="s">
        <v>17</v>
      </c>
      <c r="C164" s="36" t="s">
        <v>80</v>
      </c>
      <c r="D164" s="29">
        <f>'[5]1200'!$N$12/1000</f>
        <v>1190526.7870300002</v>
      </c>
      <c r="E164" s="41"/>
      <c r="F164" s="41"/>
    </row>
    <row r="165" spans="1:6">
      <c r="A165" s="36" t="s">
        <v>107</v>
      </c>
      <c r="B165" s="38" t="s">
        <v>18</v>
      </c>
      <c r="C165" s="36" t="s">
        <v>80</v>
      </c>
      <c r="D165" s="29">
        <f>'[5]1200'!$X$12/1000</f>
        <v>761044.06927999982</v>
      </c>
      <c r="E165" s="41"/>
      <c r="F165" s="41"/>
    </row>
    <row r="166" spans="1:6" ht="25.5">
      <c r="A166" s="36" t="s">
        <v>108</v>
      </c>
      <c r="B166" s="38" t="s">
        <v>19</v>
      </c>
      <c r="C166" s="36" t="s">
        <v>80</v>
      </c>
      <c r="D166" s="29">
        <f>('[5]1200'!$AY$12+'[5]1200'!$BQ$12)/1000</f>
        <v>2050297.19502</v>
      </c>
      <c r="E166" s="41"/>
      <c r="F166" s="41"/>
    </row>
    <row r="167" spans="1:6">
      <c r="A167" s="36" t="s">
        <v>151</v>
      </c>
      <c r="B167" s="38" t="s">
        <v>152</v>
      </c>
      <c r="C167" s="36" t="s">
        <v>80</v>
      </c>
      <c r="D167" s="29">
        <f>('[5]1200'!$CI$12+'[5]1200'!$DA$12+'[5]1200'!$DK$12+'[5]1200'!$DM$12+'[5]1200'!$DO$12+'[5]1200'!$DP$12)/1000</f>
        <v>33121.592480000014</v>
      </c>
      <c r="E167" s="41"/>
      <c r="F167" s="41"/>
    </row>
    <row r="168" spans="1:6">
      <c r="A168" s="36" t="s">
        <v>109</v>
      </c>
      <c r="B168" s="9" t="s">
        <v>110</v>
      </c>
      <c r="C168" s="36" t="s">
        <v>80</v>
      </c>
      <c r="D168" s="41"/>
      <c r="E168" s="41"/>
      <c r="F168" s="41"/>
    </row>
    <row r="169" spans="1:6">
      <c r="A169" s="36"/>
      <c r="B169" s="37" t="s">
        <v>202</v>
      </c>
      <c r="C169" s="36"/>
      <c r="D169" s="40"/>
      <c r="E169" s="41"/>
      <c r="F169" s="41"/>
    </row>
    <row r="170" spans="1:6">
      <c r="A170" s="36" t="s">
        <v>111</v>
      </c>
      <c r="B170" s="38" t="s">
        <v>20</v>
      </c>
      <c r="C170" s="36" t="s">
        <v>80</v>
      </c>
      <c r="D170" s="41"/>
      <c r="E170" s="41"/>
      <c r="F170" s="41"/>
    </row>
    <row r="171" spans="1:6">
      <c r="A171" s="36" t="s">
        <v>112</v>
      </c>
      <c r="B171" s="38" t="s">
        <v>34</v>
      </c>
      <c r="C171" s="36" t="s">
        <v>80</v>
      </c>
      <c r="D171" s="41"/>
      <c r="E171" s="41"/>
      <c r="F171" s="41"/>
    </row>
    <row r="172" spans="1:6">
      <c r="A172" s="36" t="s">
        <v>113</v>
      </c>
      <c r="B172" s="9" t="s">
        <v>114</v>
      </c>
      <c r="C172" s="36" t="s">
        <v>80</v>
      </c>
      <c r="D172" s="41"/>
      <c r="E172" s="41"/>
      <c r="F172" s="41"/>
    </row>
    <row r="173" spans="1:6">
      <c r="A173" s="36"/>
      <c r="B173" s="37" t="s">
        <v>202</v>
      </c>
      <c r="C173" s="36"/>
      <c r="D173" s="40"/>
      <c r="E173" s="41"/>
      <c r="F173" s="41"/>
    </row>
    <row r="174" spans="1:6">
      <c r="A174" s="36" t="s">
        <v>115</v>
      </c>
      <c r="B174" s="38" t="s">
        <v>17</v>
      </c>
      <c r="C174" s="36" t="s">
        <v>80</v>
      </c>
      <c r="D174" s="41"/>
      <c r="E174" s="41"/>
      <c r="F174" s="41"/>
    </row>
    <row r="175" spans="1:6">
      <c r="A175" s="36" t="s">
        <v>116</v>
      </c>
      <c r="B175" s="38" t="s">
        <v>18</v>
      </c>
      <c r="C175" s="36" t="s">
        <v>80</v>
      </c>
      <c r="D175" s="41"/>
      <c r="E175" s="41"/>
      <c r="F175" s="41"/>
    </row>
    <row r="176" spans="1:6" ht="25.5">
      <c r="A176" s="36" t="s">
        <v>117</v>
      </c>
      <c r="B176" s="38" t="s">
        <v>19</v>
      </c>
      <c r="C176" s="36" t="s">
        <v>80</v>
      </c>
      <c r="D176" s="41"/>
      <c r="E176" s="41"/>
      <c r="F176" s="41"/>
    </row>
    <row r="177" spans="1:6" ht="25.5">
      <c r="A177" s="36" t="s">
        <v>118</v>
      </c>
      <c r="B177" s="9" t="s">
        <v>119</v>
      </c>
      <c r="C177" s="36" t="s">
        <v>80</v>
      </c>
      <c r="D177" s="41"/>
      <c r="E177" s="41"/>
      <c r="F177" s="41"/>
    </row>
    <row r="178" spans="1:6">
      <c r="A178" s="36"/>
      <c r="B178" s="37" t="s">
        <v>202</v>
      </c>
      <c r="C178" s="36"/>
      <c r="D178" s="40"/>
      <c r="E178" s="41"/>
      <c r="F178" s="41"/>
    </row>
    <row r="179" spans="1:6">
      <c r="A179" s="36" t="s">
        <v>120</v>
      </c>
      <c r="B179" s="38" t="s">
        <v>17</v>
      </c>
      <c r="C179" s="36" t="s">
        <v>80</v>
      </c>
      <c r="D179" s="41"/>
      <c r="E179" s="41"/>
      <c r="F179" s="41"/>
    </row>
    <row r="180" spans="1:6">
      <c r="A180" s="36" t="s">
        <v>121</v>
      </c>
      <c r="B180" s="38" t="s">
        <v>18</v>
      </c>
      <c r="C180" s="36" t="s">
        <v>80</v>
      </c>
      <c r="D180" s="41"/>
      <c r="E180" s="41"/>
      <c r="F180" s="41"/>
    </row>
    <row r="181" spans="1:6" ht="25.5">
      <c r="A181" s="36" t="s">
        <v>122</v>
      </c>
      <c r="B181" s="38" t="s">
        <v>19</v>
      </c>
      <c r="C181" s="36" t="s">
        <v>80</v>
      </c>
      <c r="D181" s="41"/>
      <c r="E181" s="41"/>
      <c r="F181" s="41"/>
    </row>
    <row r="182" spans="1:6" ht="14.25">
      <c r="A182" s="36" t="s">
        <v>123</v>
      </c>
      <c r="B182" s="9" t="s">
        <v>317</v>
      </c>
      <c r="C182" s="36" t="s">
        <v>80</v>
      </c>
      <c r="D182" s="52">
        <f>'ЧТЭЦ-1 ДМ_П4'!D182</f>
        <v>18643807</v>
      </c>
      <c r="E182" s="41"/>
      <c r="F182" s="41"/>
    </row>
    <row r="183" spans="1:6" ht="27">
      <c r="A183" s="36" t="s">
        <v>124</v>
      </c>
      <c r="B183" s="9" t="s">
        <v>318</v>
      </c>
      <c r="C183" s="36" t="s">
        <v>125</v>
      </c>
      <c r="D183" s="31">
        <f>'ЧТЭЦ-1 ДМ_П4'!D183</f>
        <v>0.28017259192742594</v>
      </c>
      <c r="E183" s="41"/>
      <c r="F183" s="41"/>
    </row>
    <row r="184" spans="1:6" ht="74.25" customHeight="1">
      <c r="A184" s="36" t="s">
        <v>126</v>
      </c>
      <c r="B184" s="9" t="s">
        <v>12</v>
      </c>
      <c r="C184" s="36" t="s">
        <v>27</v>
      </c>
      <c r="D184" s="112" t="str">
        <f>'ЧТЭЦ-1 ДМ_П4'!D184:F184</f>
        <v>"Инвестиционная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60/20 от 26.10.2021 г., электронный адрес размещения: https://www.fortum.ru/raskrytie-informacii-v-sfere-teplosnabzenia</v>
      </c>
      <c r="E184" s="113"/>
      <c r="F184" s="114"/>
    </row>
    <row r="185" spans="1:6">
      <c r="B185" s="8"/>
    </row>
    <row r="186" spans="1:6">
      <c r="A186" s="116" t="s">
        <v>128</v>
      </c>
      <c r="B186" s="116"/>
      <c r="C186" s="116"/>
      <c r="D186" s="116"/>
      <c r="E186" s="116"/>
      <c r="F186" s="116"/>
    </row>
    <row r="187" spans="1:6">
      <c r="A187" s="73" t="s">
        <v>288</v>
      </c>
      <c r="C187" s="33"/>
    </row>
    <row r="188" spans="1:6">
      <c r="A188" s="73" t="s">
        <v>289</v>
      </c>
    </row>
    <row r="189" spans="1:6">
      <c r="A189" s="73" t="s">
        <v>290</v>
      </c>
    </row>
    <row r="191" spans="1:6">
      <c r="A191" s="69" t="s">
        <v>291</v>
      </c>
    </row>
    <row r="192" spans="1:6" ht="93" customHeight="1">
      <c r="A192" s="115" t="s">
        <v>316</v>
      </c>
      <c r="B192" s="115"/>
      <c r="C192" s="115"/>
      <c r="D192" s="115"/>
      <c r="E192" s="115"/>
      <c r="F192" s="115"/>
    </row>
    <row r="193" spans="1:6" ht="12.75" customHeight="1">
      <c r="A193" s="115" t="s">
        <v>292</v>
      </c>
      <c r="B193" s="115"/>
      <c r="C193" s="115"/>
      <c r="D193" s="115"/>
      <c r="E193" s="115"/>
      <c r="F193" s="115"/>
    </row>
    <row r="194" spans="1:6">
      <c r="A194" s="115"/>
      <c r="B194" s="115"/>
      <c r="C194" s="115"/>
      <c r="D194" s="115"/>
      <c r="E194" s="115"/>
      <c r="F194" s="115"/>
    </row>
    <row r="195" spans="1:6">
      <c r="A195" s="69" t="s">
        <v>293</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54"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64</v>
      </c>
    </row>
    <row r="2" spans="1:11" ht="39.75" customHeight="1">
      <c r="F2" s="27"/>
      <c r="H2" s="122" t="s">
        <v>166</v>
      </c>
      <c r="I2" s="122"/>
    </row>
    <row r="3" spans="1:11">
      <c r="B3" s="62"/>
      <c r="F3" s="27"/>
    </row>
    <row r="4" spans="1:11">
      <c r="A4" s="95" t="s">
        <v>35</v>
      </c>
      <c r="B4" s="110"/>
      <c r="C4" s="110"/>
      <c r="D4" s="110"/>
      <c r="E4" s="110"/>
      <c r="F4" s="110"/>
      <c r="G4" s="110"/>
      <c r="H4" s="110"/>
      <c r="I4" s="110"/>
    </row>
    <row r="5" spans="1:11">
      <c r="A5" s="95" t="str">
        <f>Титульный!$C$11</f>
        <v>Челябинская ТЭЦ-2</v>
      </c>
      <c r="B5" s="110"/>
      <c r="C5" s="110"/>
      <c r="D5" s="110"/>
      <c r="E5" s="110"/>
      <c r="F5" s="110"/>
      <c r="G5" s="110"/>
      <c r="H5" s="110"/>
      <c r="I5" s="110"/>
    </row>
    <row r="7" spans="1:11" s="3" customFormat="1" ht="32.25" customHeight="1">
      <c r="A7" s="123" t="s">
        <v>67</v>
      </c>
      <c r="B7" s="123" t="s">
        <v>8</v>
      </c>
      <c r="C7" s="123" t="s">
        <v>133</v>
      </c>
      <c r="D7" s="123" t="s">
        <v>149</v>
      </c>
      <c r="E7" s="123"/>
      <c r="F7" s="123" t="s">
        <v>130</v>
      </c>
      <c r="G7" s="123"/>
      <c r="H7" s="123" t="s">
        <v>131</v>
      </c>
      <c r="I7" s="123"/>
      <c r="K7" s="48"/>
    </row>
    <row r="8" spans="1:11" s="3" customFormat="1">
      <c r="A8" s="123"/>
      <c r="B8" s="123"/>
      <c r="C8" s="123"/>
      <c r="D8" s="42">
        <f>Титульный!$B$5-2</f>
        <v>2021</v>
      </c>
      <c r="E8" s="43" t="s">
        <v>56</v>
      </c>
      <c r="F8" s="42">
        <f>Титульный!$B$5-1</f>
        <v>2022</v>
      </c>
      <c r="G8" s="43" t="s">
        <v>56</v>
      </c>
      <c r="H8" s="42">
        <f>Титульный!$B$5</f>
        <v>2023</v>
      </c>
      <c r="I8" s="43" t="s">
        <v>56</v>
      </c>
      <c r="K8" s="48"/>
    </row>
    <row r="9" spans="1:11" s="3" customFormat="1">
      <c r="A9" s="123"/>
      <c r="B9" s="123"/>
      <c r="C9" s="123"/>
      <c r="D9" s="51" t="s">
        <v>230</v>
      </c>
      <c r="E9" s="51" t="s">
        <v>231</v>
      </c>
      <c r="F9" s="51" t="s">
        <v>230</v>
      </c>
      <c r="G9" s="51" t="s">
        <v>231</v>
      </c>
      <c r="H9" s="51" t="s">
        <v>230</v>
      </c>
      <c r="I9" s="51" t="s">
        <v>231</v>
      </c>
    </row>
    <row r="10" spans="1:11" s="3" customFormat="1">
      <c r="A10" s="75" t="s">
        <v>307</v>
      </c>
      <c r="B10" s="76"/>
      <c r="C10" s="76"/>
      <c r="D10" s="44"/>
      <c r="E10" s="44"/>
      <c r="F10" s="44"/>
      <c r="G10" s="44"/>
      <c r="H10" s="44"/>
      <c r="I10" s="44"/>
    </row>
    <row r="11" spans="1:11" s="3" customFormat="1" ht="25.5" hidden="1" outlineLevel="1">
      <c r="A11" s="70" t="s">
        <v>169</v>
      </c>
      <c r="B11" s="37" t="s">
        <v>294</v>
      </c>
      <c r="C11" s="36"/>
      <c r="D11" s="44"/>
      <c r="E11" s="44"/>
      <c r="F11" s="44"/>
      <c r="G11" s="44"/>
      <c r="H11" s="44"/>
      <c r="I11" s="44"/>
    </row>
    <row r="12" spans="1:11" s="3" customFormat="1" ht="140.25" hidden="1" outlineLevel="1">
      <c r="A12" s="70"/>
      <c r="B12" s="37" t="s">
        <v>295</v>
      </c>
      <c r="C12" s="70" t="s">
        <v>296</v>
      </c>
      <c r="D12" s="44"/>
      <c r="E12" s="44"/>
      <c r="F12" s="44"/>
      <c r="G12" s="44"/>
      <c r="H12" s="44"/>
      <c r="I12" s="44"/>
    </row>
    <row r="13" spans="1:11" s="3" customFormat="1" ht="153" hidden="1" outlineLevel="1">
      <c r="A13" s="70"/>
      <c r="B13" s="37" t="s">
        <v>297</v>
      </c>
      <c r="C13" s="36" t="s">
        <v>298</v>
      </c>
      <c r="D13" s="44"/>
      <c r="E13" s="44"/>
      <c r="F13" s="44"/>
      <c r="G13" s="44"/>
      <c r="H13" s="44"/>
      <c r="I13" s="44"/>
    </row>
    <row r="14" spans="1:11" s="3" customFormat="1" hidden="1" outlineLevel="1">
      <c r="A14" s="70" t="s">
        <v>171</v>
      </c>
      <c r="B14" s="37" t="s">
        <v>299</v>
      </c>
      <c r="C14" s="36"/>
      <c r="D14" s="44"/>
      <c r="E14" s="44"/>
      <c r="F14" s="44"/>
      <c r="G14" s="44"/>
      <c r="H14" s="44"/>
      <c r="I14" s="44"/>
    </row>
    <row r="15" spans="1:11" s="3" customFormat="1" hidden="1" outlineLevel="1">
      <c r="A15" s="70"/>
      <c r="B15" s="37" t="s">
        <v>300</v>
      </c>
      <c r="C15" s="36"/>
      <c r="D15" s="44"/>
      <c r="E15" s="44"/>
      <c r="F15" s="44"/>
      <c r="G15" s="44"/>
      <c r="H15" s="44"/>
      <c r="I15" s="44"/>
    </row>
    <row r="16" spans="1:11" s="3" customFormat="1" ht="25.5" hidden="1" outlineLevel="1">
      <c r="A16" s="70"/>
      <c r="B16" s="37" t="s">
        <v>301</v>
      </c>
      <c r="C16" s="70" t="s">
        <v>296</v>
      </c>
      <c r="D16" s="44"/>
      <c r="E16" s="44"/>
      <c r="F16" s="44"/>
      <c r="G16" s="44"/>
      <c r="H16" s="44"/>
      <c r="I16" s="44"/>
    </row>
    <row r="17" spans="1:11" s="3" customFormat="1" ht="25.5" hidden="1" outlineLevel="1">
      <c r="A17" s="70"/>
      <c r="B17" s="37" t="s">
        <v>302</v>
      </c>
      <c r="C17" s="36" t="s">
        <v>298</v>
      </c>
      <c r="D17" s="44"/>
      <c r="E17" s="44"/>
      <c r="F17" s="44"/>
      <c r="G17" s="44"/>
      <c r="H17" s="44"/>
      <c r="I17" s="44"/>
    </row>
    <row r="18" spans="1:11" s="3" customFormat="1" hidden="1" outlineLevel="1">
      <c r="A18" s="70"/>
      <c r="B18" s="37" t="s">
        <v>303</v>
      </c>
      <c r="C18" s="36" t="s">
        <v>298</v>
      </c>
      <c r="D18" s="44"/>
      <c r="E18" s="44"/>
      <c r="F18" s="44"/>
      <c r="G18" s="44"/>
      <c r="H18" s="44"/>
      <c r="I18" s="44"/>
    </row>
    <row r="19" spans="1:11" s="3" customFormat="1" collapsed="1">
      <c r="A19" s="74" t="s">
        <v>315</v>
      </c>
      <c r="B19" s="37"/>
      <c r="C19" s="36" t="s">
        <v>298</v>
      </c>
      <c r="D19" s="44"/>
      <c r="E19" s="44"/>
      <c r="F19" s="44"/>
      <c r="G19" s="44"/>
      <c r="H19" s="44"/>
      <c r="I19" s="44"/>
    </row>
    <row r="20" spans="1:11" s="3" customFormat="1">
      <c r="A20" s="74" t="s">
        <v>314</v>
      </c>
      <c r="B20" s="37"/>
      <c r="C20" s="36"/>
      <c r="D20" s="44"/>
      <c r="E20" s="44"/>
      <c r="F20" s="44"/>
      <c r="G20" s="44"/>
      <c r="H20" s="44"/>
      <c r="I20" s="44"/>
    </row>
    <row r="21" spans="1:11" s="3" customFormat="1" ht="25.5" hidden="1" outlineLevel="1">
      <c r="A21" s="70" t="s">
        <v>182</v>
      </c>
      <c r="B21" s="37" t="s">
        <v>304</v>
      </c>
      <c r="C21" s="36" t="s">
        <v>298</v>
      </c>
      <c r="D21" s="44"/>
      <c r="E21" s="44"/>
      <c r="F21" s="44"/>
      <c r="G21" s="44"/>
      <c r="H21" s="44"/>
      <c r="I21" s="44"/>
    </row>
    <row r="22" spans="1:11" s="3" customFormat="1" ht="51" hidden="1" outlineLevel="1">
      <c r="A22" s="70" t="s">
        <v>184</v>
      </c>
      <c r="B22" s="37" t="s">
        <v>305</v>
      </c>
      <c r="C22" s="36" t="s">
        <v>298</v>
      </c>
      <c r="D22" s="44"/>
      <c r="E22" s="44"/>
      <c r="F22" s="44"/>
      <c r="G22" s="44"/>
      <c r="H22" s="44"/>
      <c r="I22" s="44"/>
    </row>
    <row r="23" spans="1:11" s="3" customFormat="1" ht="25.5" hidden="1" outlineLevel="1">
      <c r="A23" s="70" t="s">
        <v>187</v>
      </c>
      <c r="B23" s="37" t="s">
        <v>306</v>
      </c>
      <c r="C23" s="36" t="s">
        <v>298</v>
      </c>
      <c r="D23" s="44"/>
      <c r="E23" s="44"/>
      <c r="F23" s="44"/>
      <c r="G23" s="44"/>
      <c r="H23" s="44"/>
      <c r="I23" s="44"/>
    </row>
    <row r="24" spans="1:11" s="3" customFormat="1" hidden="1" outlineLevel="1">
      <c r="A24" s="70"/>
      <c r="B24" s="37" t="s">
        <v>259</v>
      </c>
      <c r="C24" s="36" t="s">
        <v>298</v>
      </c>
      <c r="D24" s="44"/>
      <c r="E24" s="44"/>
      <c r="F24" s="44"/>
      <c r="G24" s="44"/>
      <c r="H24" s="44"/>
      <c r="I24" s="44"/>
    </row>
    <row r="25" spans="1:11" s="3" customFormat="1" hidden="1" outlineLevel="1">
      <c r="A25" s="70"/>
      <c r="B25" s="37" t="s">
        <v>260</v>
      </c>
      <c r="C25" s="36" t="s">
        <v>298</v>
      </c>
      <c r="D25" s="44"/>
      <c r="E25" s="44"/>
      <c r="F25" s="44"/>
      <c r="G25" s="44"/>
      <c r="H25" s="44"/>
      <c r="I25" s="44"/>
    </row>
    <row r="26" spans="1:11" s="3" customFormat="1" hidden="1" outlineLevel="1">
      <c r="A26" s="70"/>
      <c r="B26" s="37" t="s">
        <v>261</v>
      </c>
      <c r="C26" s="36" t="s">
        <v>298</v>
      </c>
      <c r="D26" s="44"/>
      <c r="E26" s="44"/>
      <c r="F26" s="44"/>
      <c r="G26" s="44"/>
      <c r="H26" s="44"/>
      <c r="I26" s="44"/>
    </row>
    <row r="27" spans="1:11" ht="12.75" customHeight="1" collapsed="1">
      <c r="A27" s="78" t="s">
        <v>308</v>
      </c>
      <c r="B27" s="77"/>
      <c r="C27" s="79"/>
      <c r="D27" s="44"/>
      <c r="E27" s="44"/>
      <c r="F27" s="44"/>
      <c r="G27" s="44"/>
      <c r="H27" s="44"/>
      <c r="I27" s="44"/>
    </row>
    <row r="28" spans="1:11" ht="25.5">
      <c r="A28" s="50" t="s">
        <v>134</v>
      </c>
      <c r="B28" s="37" t="s">
        <v>135</v>
      </c>
      <c r="C28" s="70" t="s">
        <v>311</v>
      </c>
      <c r="D28" s="29">
        <f>'[6]Утв. тарифы на ЭЭ и ЭМ'!D15</f>
        <v>835.45</v>
      </c>
      <c r="E28" s="29">
        <f>'[6]Утв. тарифы на ЭЭ и ЭМ'!E15</f>
        <v>858.98</v>
      </c>
      <c r="F28" s="29">
        <f>'[7]Утв. тарифы на ЭЭ и ЭМ'!D7</f>
        <v>858.98</v>
      </c>
      <c r="G28" s="29">
        <f>'[7]Утв. тарифы на ЭЭ и ЭМ'!E7</f>
        <v>867.31</v>
      </c>
      <c r="H28" s="119">
        <f>'[14]0.1'!$L$20</f>
        <v>902.85306325827924</v>
      </c>
      <c r="I28" s="120"/>
      <c r="K28" s="85" t="b">
        <f>ROUND([8]Свод!$D$34,1)=ROUND(H28,1)</f>
        <v>1</v>
      </c>
    </row>
    <row r="29" spans="1:11" ht="12.75" customHeight="1">
      <c r="A29" s="50"/>
      <c r="B29" s="45" t="s">
        <v>147</v>
      </c>
      <c r="C29" s="70" t="s">
        <v>311</v>
      </c>
      <c r="D29" s="29">
        <f>('[4]ЧТЭЦ-2'!$F$636+'[4]ЧТЭЦ-2'!$G$636+'[4]ЧТЭЦ-2'!$H$636+'[4]ЧТЭЦ-2'!$J$636+'[4]ЧТЭЦ-2'!$K$636+'[4]ЧТЭЦ-2'!$L$636)/('[4]ЧТЭЦ-2'!$F$22+'[4]ЧТЭЦ-2'!$G$22+'[4]ЧТЭЦ-2'!$H$22+'[4]ЧТЭЦ-2'!$J$22+'[4]ЧТЭЦ-2'!$K$22+'[4]ЧТЭЦ-2'!$L$22)</f>
        <v>755.70902266371763</v>
      </c>
      <c r="E29" s="29">
        <f>('[4]ЧТЭЦ-2'!$N$636+'[4]ЧТЭЦ-2'!$O$636+'[4]ЧТЭЦ-2'!$P$636+'[4]ЧТЭЦ-2'!$R$636+'[4]ЧТЭЦ-2'!$S$636+'[4]ЧТЭЦ-2'!$T$636)/('[4]ЧТЭЦ-2'!$N$22+'[4]ЧТЭЦ-2'!$O$22+'[4]ЧТЭЦ-2'!$P$22+'[4]ЧТЭЦ-2'!$R$22+'[4]ЧТЭЦ-2'!$S$22+'[4]ЧТЭЦ-2'!$T$22)</f>
        <v>854.32667134565793</v>
      </c>
      <c r="F29" s="29">
        <f>'[14]2.2'!$G$181</f>
        <v>850.8521760892603</v>
      </c>
      <c r="G29" s="29">
        <f>'[14]2.1'!$G$181</f>
        <v>858.71652625743059</v>
      </c>
      <c r="H29" s="119">
        <f>'[14]2'!$G$181</f>
        <v>893.74320275768491</v>
      </c>
      <c r="I29" s="120"/>
    </row>
    <row r="30" spans="1:11" ht="25.5">
      <c r="A30" s="50" t="s">
        <v>136</v>
      </c>
      <c r="B30" s="37" t="s">
        <v>137</v>
      </c>
      <c r="C30" s="70" t="s">
        <v>312</v>
      </c>
      <c r="D30" s="29">
        <f>'[6]Утв. тарифы на ЭЭ и ЭМ'!F15</f>
        <v>325831.82</v>
      </c>
      <c r="E30" s="29">
        <f>'[6]Утв. тарифы на ЭЭ и ЭМ'!G15</f>
        <v>336689.29</v>
      </c>
      <c r="F30" s="29">
        <f>'[7]Утв. тарифы на ЭЭ и ЭМ'!F7</f>
        <v>336689.29</v>
      </c>
      <c r="G30" s="29">
        <f>'[7]Утв. тарифы на ЭЭ и ЭМ'!G7</f>
        <v>353405.68</v>
      </c>
      <c r="H30" s="119">
        <f>'[14]0.1'!$L$21</f>
        <v>369437.54895006504</v>
      </c>
      <c r="I30" s="120"/>
      <c r="K30" s="85" t="b">
        <f>ROUND([8]Свод!$E$34,1)=ROUND(H30,1)</f>
        <v>1</v>
      </c>
    </row>
    <row r="31" spans="1:11" ht="27.75" customHeight="1">
      <c r="A31" s="50" t="s">
        <v>138</v>
      </c>
      <c r="B31" s="37" t="s">
        <v>150</v>
      </c>
      <c r="C31" s="36" t="s">
        <v>309</v>
      </c>
      <c r="D31" s="44"/>
      <c r="E31" s="44"/>
      <c r="F31" s="44"/>
      <c r="G31" s="44"/>
      <c r="H31" s="44"/>
      <c r="I31" s="44"/>
    </row>
    <row r="32" spans="1:11" ht="26.25" customHeight="1">
      <c r="A32" s="50" t="s">
        <v>139</v>
      </c>
      <c r="B32" s="46" t="s">
        <v>37</v>
      </c>
      <c r="C32" s="36" t="s">
        <v>309</v>
      </c>
      <c r="D32" s="29">
        <f>'ЧТЭЦ-1 ДМ_П5'!D32</f>
        <v>797.09</v>
      </c>
      <c r="E32" s="29">
        <f>'ЧТЭЦ-1 ДМ_П5'!E32</f>
        <v>837.71</v>
      </c>
      <c r="F32" s="29">
        <f>'ЧТЭЦ-1 ДМ_П5'!F32</f>
        <v>837.71</v>
      </c>
      <c r="G32" s="29">
        <f>'ЧТЭЦ-1 ДМ_П5'!G32</f>
        <v>946.4</v>
      </c>
      <c r="H32" s="119">
        <f>'ЧТЭЦ-1 ДМ_П5'!H32</f>
        <v>1086.643008185627</v>
      </c>
      <c r="I32" s="120">
        <f>'ЧТЭЦ-1 ДМ_П5'!I32</f>
        <v>0</v>
      </c>
    </row>
    <row r="33" spans="1:9" ht="12.75" customHeight="1">
      <c r="A33" s="50" t="s">
        <v>140</v>
      </c>
      <c r="B33" s="46" t="s">
        <v>38</v>
      </c>
      <c r="C33" s="36" t="s">
        <v>309</v>
      </c>
      <c r="D33" s="44"/>
      <c r="E33" s="44"/>
      <c r="F33" s="44"/>
      <c r="G33" s="44"/>
      <c r="H33" s="44"/>
      <c r="I33" s="44"/>
    </row>
    <row r="34" spans="1:9" ht="12.75" customHeight="1">
      <c r="A34" s="50"/>
      <c r="B34" s="38" t="s">
        <v>39</v>
      </c>
      <c r="C34" s="36" t="s">
        <v>309</v>
      </c>
      <c r="D34" s="44"/>
      <c r="E34" s="44"/>
      <c r="F34" s="44"/>
      <c r="G34" s="44"/>
      <c r="H34" s="44"/>
      <c r="I34" s="44"/>
    </row>
    <row r="35" spans="1:9" ht="12.75" customHeight="1">
      <c r="A35" s="50"/>
      <c r="B35" s="38" t="s">
        <v>40</v>
      </c>
      <c r="C35" s="36" t="s">
        <v>309</v>
      </c>
      <c r="D35" s="44"/>
      <c r="E35" s="44"/>
      <c r="F35" s="44"/>
      <c r="G35" s="44"/>
      <c r="H35" s="44"/>
      <c r="I35" s="44"/>
    </row>
    <row r="36" spans="1:9" ht="12.75" customHeight="1">
      <c r="A36" s="50"/>
      <c r="B36" s="38" t="s">
        <v>41</v>
      </c>
      <c r="C36" s="36" t="s">
        <v>309</v>
      </c>
      <c r="D36" s="44"/>
      <c r="E36" s="44"/>
      <c r="F36" s="44"/>
      <c r="G36" s="44"/>
      <c r="H36" s="44"/>
      <c r="I36" s="44"/>
    </row>
    <row r="37" spans="1:9" ht="12.75" customHeight="1">
      <c r="A37" s="50"/>
      <c r="B37" s="38" t="s">
        <v>42</v>
      </c>
      <c r="C37" s="36" t="s">
        <v>309</v>
      </c>
      <c r="D37" s="44"/>
      <c r="E37" s="44"/>
      <c r="F37" s="44"/>
      <c r="G37" s="44"/>
      <c r="H37" s="44"/>
      <c r="I37" s="44"/>
    </row>
    <row r="38" spans="1:9" ht="12.75" customHeight="1">
      <c r="A38" s="50" t="s">
        <v>141</v>
      </c>
      <c r="B38" s="46" t="s">
        <v>43</v>
      </c>
      <c r="C38" s="36" t="s">
        <v>309</v>
      </c>
      <c r="D38" s="44"/>
      <c r="E38" s="44"/>
      <c r="F38" s="44"/>
      <c r="G38" s="44"/>
      <c r="H38" s="44"/>
      <c r="I38" s="44"/>
    </row>
    <row r="39" spans="1:9" ht="12.75" customHeight="1">
      <c r="A39" s="50" t="s">
        <v>142</v>
      </c>
      <c r="B39" s="37" t="s">
        <v>44</v>
      </c>
      <c r="C39" s="36" t="s">
        <v>27</v>
      </c>
      <c r="D39" s="44"/>
      <c r="E39" s="44"/>
      <c r="F39" s="44"/>
      <c r="G39" s="44"/>
      <c r="H39" s="44"/>
      <c r="I39" s="44"/>
    </row>
    <row r="40" spans="1:9" ht="25.5" customHeight="1">
      <c r="A40" s="50" t="s">
        <v>143</v>
      </c>
      <c r="B40" s="38" t="s">
        <v>45</v>
      </c>
      <c r="C40" s="50" t="s">
        <v>310</v>
      </c>
      <c r="D40" s="44"/>
      <c r="E40" s="44"/>
      <c r="F40" s="44"/>
      <c r="G40" s="44"/>
      <c r="H40" s="44"/>
      <c r="I40" s="44"/>
    </row>
    <row r="41" spans="1:9" ht="12.75" customHeight="1">
      <c r="A41" s="50" t="s">
        <v>144</v>
      </c>
      <c r="B41" s="46" t="s">
        <v>46</v>
      </c>
      <c r="C41" s="36" t="s">
        <v>309</v>
      </c>
      <c r="D41" s="44"/>
      <c r="E41" s="44"/>
      <c r="F41" s="44"/>
      <c r="G41" s="44"/>
      <c r="H41" s="44"/>
      <c r="I41" s="44"/>
    </row>
    <row r="42" spans="1:9" ht="25.5">
      <c r="A42" s="50" t="s">
        <v>145</v>
      </c>
      <c r="B42" s="37" t="s">
        <v>47</v>
      </c>
      <c r="C42" s="70" t="s">
        <v>313</v>
      </c>
      <c r="D42" s="44"/>
      <c r="E42" s="44"/>
      <c r="F42" s="44"/>
      <c r="G42" s="44"/>
      <c r="H42" s="44"/>
      <c r="I42" s="44"/>
    </row>
    <row r="43" spans="1:9" ht="25.5">
      <c r="A43" s="50"/>
      <c r="B43" s="38" t="s">
        <v>48</v>
      </c>
      <c r="C43" s="70" t="s">
        <v>313</v>
      </c>
      <c r="D43" s="29">
        <f>'ЧТЭЦ-1 ДМ_П5'!D43</f>
        <v>89.45</v>
      </c>
      <c r="E43" s="29">
        <f>'ЧТЭЦ-1 ДМ_П5'!E43</f>
        <v>89.45</v>
      </c>
      <c r="F43" s="29">
        <f>'ЧТЭЦ-1 ДМ_П5'!F43</f>
        <v>53.4</v>
      </c>
      <c r="G43" s="29">
        <f>'ЧТЭЦ-1 ДМ_П5'!G43</f>
        <v>53.4</v>
      </c>
      <c r="H43" s="119">
        <f>'ЧТЭЦ-1 ДМ_П5'!H43</f>
        <v>87.473080474525688</v>
      </c>
      <c r="I43" s="121"/>
    </row>
    <row r="44" spans="1:9" ht="25.5">
      <c r="A44" s="50"/>
      <c r="B44" s="38" t="s">
        <v>49</v>
      </c>
      <c r="C44" s="70" t="s">
        <v>313</v>
      </c>
      <c r="D44" s="44"/>
      <c r="E44" s="44"/>
      <c r="F44" s="44"/>
      <c r="G44" s="44"/>
      <c r="H44" s="44"/>
      <c r="I44" s="44"/>
    </row>
    <row r="45" spans="1:9">
      <c r="A45" s="8"/>
      <c r="B45" s="33"/>
      <c r="C45" s="32"/>
      <c r="D45" s="33"/>
      <c r="E45" s="33"/>
      <c r="F45" s="33"/>
      <c r="G45" s="33"/>
      <c r="H45" s="33"/>
      <c r="I45" s="33"/>
    </row>
    <row r="46" spans="1:9">
      <c r="A46" s="116" t="s">
        <v>146</v>
      </c>
      <c r="B46" s="116"/>
      <c r="C46" s="116"/>
      <c r="D46" s="116"/>
      <c r="E46" s="116"/>
      <c r="F46" s="116"/>
      <c r="G46" s="116"/>
      <c r="H46" s="116"/>
      <c r="I46" s="116"/>
    </row>
    <row r="47" spans="1:9">
      <c r="A47" s="116" t="s">
        <v>148</v>
      </c>
      <c r="B47" s="116"/>
      <c r="C47" s="116"/>
      <c r="D47" s="116"/>
      <c r="E47" s="116"/>
      <c r="F47" s="116"/>
      <c r="G47" s="116"/>
      <c r="H47" s="116"/>
      <c r="I47" s="116"/>
    </row>
    <row r="48" spans="1:9">
      <c r="A48" s="116" t="s">
        <v>153</v>
      </c>
      <c r="B48" s="116"/>
      <c r="C48" s="116"/>
      <c r="D48" s="116"/>
      <c r="E48" s="116"/>
      <c r="F48" s="116"/>
      <c r="G48" s="116"/>
      <c r="H48" s="116"/>
      <c r="I48" s="116"/>
    </row>
    <row r="49" spans="1:9">
      <c r="A49" s="116" t="s">
        <v>154</v>
      </c>
      <c r="B49" s="116"/>
      <c r="C49" s="116"/>
      <c r="D49" s="116"/>
      <c r="E49" s="116"/>
      <c r="F49" s="116"/>
      <c r="G49" s="116"/>
      <c r="H49" s="116"/>
      <c r="I49" s="116"/>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41" priority="3" operator="containsText" text="ложь">
      <formula>NOT(ISERROR(SEARCH("ложь",K28)))</formula>
    </cfRule>
    <cfRule type="containsText" dxfId="40" priority="4" operator="containsText" text="истина">
      <formula>NOT(ISERROR(SEARCH("истина",K28)))</formula>
    </cfRule>
  </conditionalFormatting>
  <conditionalFormatting sqref="K30">
    <cfRule type="containsText" dxfId="39" priority="1" operator="containsText" text="ложь">
      <formula>NOT(ISERROR(SEARCH("ложь",K30)))</formula>
    </cfRule>
    <cfRule type="containsText" dxfId="3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31</vt:i4>
      </vt:variant>
      <vt:variant>
        <vt:lpstr>Именованные диапазоны</vt:lpstr>
      </vt:variant>
      <vt:variant>
        <vt:i4>28</vt:i4>
      </vt:variant>
    </vt:vector>
  </HeadingPairs>
  <TitlesOfParts>
    <vt:vector size="59" baseType="lpstr">
      <vt:lpstr>Титульный</vt:lpstr>
      <vt:lpstr>Свод</vt:lpstr>
      <vt:lpstr>Информация об организации</vt:lpstr>
      <vt:lpstr>ЧТЭЦ-1 ДМ_П4</vt:lpstr>
      <vt:lpstr>ЧТЭЦ-1 ДМ_П5</vt:lpstr>
      <vt:lpstr>ЧТЭЦ-1 НМ_П4</vt:lpstr>
      <vt:lpstr>ЧТЭЦ-1 НМ_П5</vt:lpstr>
      <vt:lpstr>ЧТЭЦ-2_П4</vt:lpstr>
      <vt:lpstr>ЧТЭЦ-2_П5</vt:lpstr>
      <vt:lpstr>ЧТЭЦ-3 ДМ_П4</vt:lpstr>
      <vt:lpstr>ЧТЭЦ-3 ДМ_П5</vt:lpstr>
      <vt:lpstr>ЧТЭЦ-3 НМ_П4</vt:lpstr>
      <vt:lpstr>ЧТЭЦ-3 НМ_П5</vt:lpstr>
      <vt:lpstr>ЧТЭЦ-4 Б1_П4</vt:lpstr>
      <vt:lpstr>ЧТЭЦ-4 Б1_П5</vt:lpstr>
      <vt:lpstr>ЧТЭЦ-4 Б2_П4</vt:lpstr>
      <vt:lpstr>ЧТЭЦ-4 Б2_П5</vt:lpstr>
      <vt:lpstr>ЧТЭЦ-4 Б3_П4</vt:lpstr>
      <vt:lpstr>ЧТЭЦ-4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lpstr>'ЧТЭЦ-4 Б1_П4'!Область_печати</vt:lpstr>
      <vt:lpstr>'ЧТЭЦ-4 Б1_П5'!Область_печати</vt:lpstr>
      <vt:lpstr>'ЧТЭЦ-4 Б2_П4'!Область_печати</vt:lpstr>
      <vt:lpstr>'ЧТЭЦ-4 Б2_П5'!Область_печати</vt:lpstr>
      <vt:lpstr>'ЧТЭЦ-4 Б3_П4'!Область_печати</vt:lpstr>
      <vt:lpstr>'ЧТЭЦ-4 Б3_П5'!Область_печати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Alexandra.O.Silaeva@fortum.com</dc:creator>
  <cp:lastModifiedBy>Silaeva Alexandra Olegovna</cp:lastModifiedBy>
  <cp:lastPrinted>2015-08-31T09:46:36Z</cp:lastPrinted>
  <dcterms:created xsi:type="dcterms:W3CDTF">2013-08-21T10:15:04Z</dcterms:created>
  <dcterms:modified xsi:type="dcterms:W3CDTF">2022-05-26T13:55:02Z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